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35" windowHeight="8700" activeTab="0"/>
  </bookViews>
  <sheets>
    <sheet name="Sheet1" sheetId="1" r:id="rId1"/>
    <sheet name="ratios to ss" sheetId="2" r:id="rId2"/>
    <sheet name="integral curves" sheetId="3" r:id="rId3"/>
    <sheet name="phase diagram" sheetId="4" r:id="rId4"/>
  </sheets>
  <definedNames>
    <definedName name="c0">'Sheet1'!$E$7</definedName>
    <definedName name="css">'Sheet1'!$E$4</definedName>
    <definedName name="delta">'Sheet1'!$B$5</definedName>
    <definedName name="iss">'Sheet1'!$E$5</definedName>
    <definedName name="k0">'Sheet1'!$B$7</definedName>
    <definedName name="kss">'Sheet1'!$E$3</definedName>
    <definedName name="phi">'Sheet1'!$B$3</definedName>
    <definedName name="rho">'Sheet1'!$B$4</definedName>
    <definedName name="solver_adj" localSheetId="0" hidden="1">'Sheet1'!$E$7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'Sheet1'!$J$7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tax1">'Sheet1'!$B$8</definedName>
    <definedName name="tax2">'Sheet1'!$B$9</definedName>
    <definedName name="taxss">'Sheet1'!$B$12</definedName>
    <definedName name="yrN">'Sheet1'!$B$11</definedName>
    <definedName name="yrT">'Sheet1'!$B$10</definedName>
  </definedNames>
  <calcPr fullCalcOnLoad="1"/>
</workbook>
</file>

<file path=xl/sharedStrings.xml><?xml version="1.0" encoding="utf-8"?>
<sst xmlns="http://schemas.openxmlformats.org/spreadsheetml/2006/main" count="31" uniqueCount="29">
  <si>
    <t>cap</t>
  </si>
  <si>
    <t>year</t>
  </si>
  <si>
    <t>tax</t>
  </si>
  <si>
    <t>con</t>
  </si>
  <si>
    <t>phi</t>
  </si>
  <si>
    <t>rho</t>
  </si>
  <si>
    <t>delta</t>
  </si>
  <si>
    <t>tax1</t>
  </si>
  <si>
    <t>tax2</t>
  </si>
  <si>
    <t>net</t>
  </si>
  <si>
    <t>inv</t>
  </si>
  <si>
    <t>kdot</t>
  </si>
  <si>
    <t>cdot</t>
  </si>
  <si>
    <t>Ramsey Model Example</t>
  </si>
  <si>
    <t xml:space="preserve">  New tax rate</t>
  </si>
  <si>
    <t xml:space="preserve">  Implementation date</t>
  </si>
  <si>
    <t xml:space="preserve">  Initially unknown con(0)</t>
  </si>
  <si>
    <t>con(0)</t>
  </si>
  <si>
    <t>cap(0)</t>
  </si>
  <si>
    <t>cap(ss)</t>
  </si>
  <si>
    <t>con(ss)</t>
  </si>
  <si>
    <t>cap err</t>
  </si>
  <si>
    <t>con err</t>
  </si>
  <si>
    <t>cons</t>
  </si>
  <si>
    <t>yr start</t>
  </si>
  <si>
    <t>yr end</t>
  </si>
  <si>
    <t>tax ss</t>
  </si>
  <si>
    <t>inv(ss)</t>
  </si>
  <si>
    <t>Ratios of variables to their steady state values.  Used for plotting graphs.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</si>
</sst>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00%"/>
    <numFmt numFmtId="168" formatCode="0.0%"/>
    <numFmt numFmtId="169" formatCode="0.000000"/>
    <numFmt numFmtId="170" formatCode="0.0000000"/>
  </numFmts>
  <fonts count="4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0" borderId="0" xfId="19" applyNumberFormat="1" applyAlignment="1">
      <alignment/>
    </xf>
    <xf numFmtId="170" fontId="0" fillId="3" borderId="1" xfId="0" applyNumberFormat="1" applyFill="1" applyBorder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FFF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Integral Curves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'ratios to ss'!$C$5</c:f>
              <c:strCache>
                <c:ptCount val="1"/>
                <c:pt idx="0">
                  <c:v>cap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'ratios to ss'!$C$6:$C$66</c:f>
              <c:numCache>
                <c:ptCount val="61"/>
                <c:pt idx="0">
                  <c:v>1</c:v>
                </c:pt>
                <c:pt idx="1">
                  <c:v>1.00260218</c:v>
                </c:pt>
                <c:pt idx="2">
                  <c:v>1.005334215404565</c:v>
                </c:pt>
                <c:pt idx="3">
                  <c:v>1.0082385439829802</c:v>
                </c:pt>
                <c:pt idx="4">
                  <c:v>1.0113612767158136</c:v>
                </c:pt>
                <c:pt idx="5">
                  <c:v>1.014752880307629</c:v>
                </c:pt>
                <c:pt idx="6">
                  <c:v>1.0184689170125365</c:v>
                </c:pt>
                <c:pt idx="7">
                  <c:v>1.0225708455023867</c:v>
                </c:pt>
                <c:pt idx="8">
                  <c:v>1.027126885191569</c:v>
                </c:pt>
                <c:pt idx="9">
                  <c:v>1.0322129445339852</c:v>
                </c:pt>
                <c:pt idx="10">
                  <c:v>1.0379136111796652</c:v>
                </c:pt>
                <c:pt idx="11">
                  <c:v>1.034323198357223</c:v>
                </c:pt>
                <c:pt idx="12">
                  <c:v>1.0310754831576088</c:v>
                </c:pt>
                <c:pt idx="13">
                  <c:v>1.0281372724671731</c:v>
                </c:pt>
                <c:pt idx="14">
                  <c:v>1.025478672156477</c:v>
                </c:pt>
                <c:pt idx="15">
                  <c:v>1.02307274450607</c:v>
                </c:pt>
                <c:pt idx="16">
                  <c:v>1.0208952036648213</c:v>
                </c:pt>
                <c:pt idx="17">
                  <c:v>1.018924144518088</c:v>
                </c:pt>
                <c:pt idx="18">
                  <c:v>1.0171398009648231</c:v>
                </c:pt>
                <c:pt idx="19">
                  <c:v>1.0155243301325652</c:v>
                </c:pt>
                <c:pt idx="20">
                  <c:v>1.0140616195117587</c:v>
                </c:pt>
                <c:pt idx="21">
                  <c:v>1.0127371143781998</c:v>
                </c:pt>
                <c:pt idx="22">
                  <c:v>1.0115376632047413</c:v>
                </c:pt>
                <c:pt idx="23">
                  <c:v>1.0104513790492156</c:v>
                </c:pt>
                <c:pt idx="24">
                  <c:v>1.0094675151519363</c:v>
                </c:pt>
                <c:pt idx="25">
                  <c:v>1.0085763531890517</c:v>
                </c:pt>
                <c:pt idx="26">
                  <c:v>1.0077691028124387</c:v>
                </c:pt>
                <c:pt idx="27">
                  <c:v>1.007037811266922</c:v>
                </c:pt>
                <c:pt idx="28">
                  <c:v>1.0063752820148943</c:v>
                </c:pt>
                <c:pt idx="29">
                  <c:v>1.005775001419875</c:v>
                </c:pt>
                <c:pt idx="30">
                  <c:v>1.0052310726466824</c:v>
                </c:pt>
                <c:pt idx="31">
                  <c:v>1.0047381560288031</c:v>
                </c:pt>
                <c:pt idx="32">
                  <c:v>1.0042914152350535</c:v>
                </c:pt>
                <c:pt idx="33">
                  <c:v>1.003886468639224</c:v>
                </c:pt>
                <c:pt idx="34">
                  <c:v>1.003519345359411</c:v>
                </c:pt>
                <c:pt idx="35">
                  <c:v>1.003186445489234</c:v>
                </c:pt>
                <c:pt idx="36">
                  <c:v>1.002884504092096</c:v>
                </c:pt>
                <c:pt idx="37">
                  <c:v>1.0026105585728242</c:v>
                </c:pt>
                <c:pt idx="38">
                  <c:v>1.0023619190791633</c:v>
                </c:pt>
                <c:pt idx="39">
                  <c:v>1.002136141619223</c:v>
                </c:pt>
                <c:pt idx="40">
                  <c:v>1.0019310036106486</c:v>
                </c:pt>
                <c:pt idx="41">
                  <c:v>1.0017444816033967</c:v>
                </c:pt>
                <c:pt idx="42">
                  <c:v>1.001574730940904</c:v>
                </c:pt>
                <c:pt idx="43">
                  <c:v>1.0014200671445086</c:v>
                </c:pt>
                <c:pt idx="44">
                  <c:v>1.0012789488233884</c:v>
                </c:pt>
                <c:pt idx="45">
                  <c:v>1.001149961927338</c:v>
                </c:pt>
                <c:pt idx="46">
                  <c:v>1.0010318051725082</c:v>
                </c:pt>
                <c:pt idx="47">
                  <c:v>1.0009232764809877</c:v>
                </c:pt>
                <c:pt idx="48">
                  <c:v>1.0008232602838913</c:v>
                </c:pt>
                <c:pt idx="49">
                  <c:v>1.0007307155445293</c:v>
                </c:pt>
                <c:pt idx="50">
                  <c:v>1.0006446643633178</c:v>
                </c:pt>
                <c:pt idx="51">
                  <c:v>1.0005641810293793</c:v>
                </c:pt>
                <c:pt idx="52">
                  <c:v>1.000488381385268</c:v>
                </c:pt>
                <c:pt idx="53">
                  <c:v>1.0004164123708983</c:v>
                </c:pt>
                <c:pt idx="54">
                  <c:v>1.0003474416105183</c:v>
                </c:pt>
                <c:pt idx="55">
                  <c:v>1.0002806469023247</c:v>
                </c:pt>
                <c:pt idx="56">
                  <c:v>1.0002152054639752</c:v>
                </c:pt>
                <c:pt idx="57">
                  <c:v>1.0001502827786162</c:v>
                </c:pt>
                <c:pt idx="58">
                  <c:v>1.0000850208749372</c:v>
                </c:pt>
                <c:pt idx="59">
                  <c:v>1.0000185258609258</c:v>
                </c:pt>
                <c:pt idx="60">
                  <c:v>0.9999498545141168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'ratios to ss'!$D$5</c:f>
              <c:strCache>
                <c:ptCount val="1"/>
                <c:pt idx="0">
                  <c:v>cons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'ratios to ss'!$D$6:$D$66</c:f>
              <c:numCache>
                <c:ptCount val="61"/>
                <c:pt idx="0">
                  <c:v>1.041099</c:v>
                </c:pt>
                <c:pt idx="1">
                  <c:v>1.041099</c:v>
                </c:pt>
                <c:pt idx="2">
                  <c:v>1.0408962111594018</c:v>
                </c:pt>
                <c:pt idx="3">
                  <c:v>1.0404814424277613</c:v>
                </c:pt>
                <c:pt idx="4">
                  <c:v>1.0398424838848688</c:v>
                </c:pt>
                <c:pt idx="5">
                  <c:v>1.0389639176972492</c:v>
                </c:pt>
                <c:pt idx="6">
                  <c:v>1.0378269047315607</c:v>
                </c:pt>
                <c:pt idx="7">
                  <c:v>1.0364089504156127</c:v>
                </c:pt>
                <c:pt idx="8">
                  <c:v>1.034683655150592</c:v>
                </c:pt>
                <c:pt idx="9">
                  <c:v>1.032620456780885</c:v>
                </c:pt>
                <c:pt idx="10">
                  <c:v>1.030184375388017</c:v>
                </c:pt>
                <c:pt idx="11">
                  <c:v>1.027335774042712</c:v>
                </c:pt>
                <c:pt idx="12">
                  <c:v>1.0247573533991527</c:v>
                </c:pt>
                <c:pt idx="13">
                  <c:v>1.022423252417045</c:v>
                </c:pt>
                <c:pt idx="14">
                  <c:v>1.020310127361167</c:v>
                </c:pt>
                <c:pt idx="15">
                  <c:v>1.0183968995455541</c:v>
                </c:pt>
                <c:pt idx="16">
                  <c:v>1.0166645295984147</c:v>
                </c:pt>
                <c:pt idx="17">
                  <c:v>1.0150958152565555</c:v>
                </c:pt>
                <c:pt idx="18">
                  <c:v>1.0136752100672821</c:v>
                </c:pt>
                <c:pt idx="19">
                  <c:v>1.0123886606948704</c:v>
                </c:pt>
                <c:pt idx="20">
                  <c:v>1.0112234608051105</c:v>
                </c:pt>
                <c:pt idx="21">
                  <c:v>1.0101681197413577</c:v>
                </c:pt>
                <c:pt idx="22">
                  <c:v>1.0092122444142269</c:v>
                </c:pt>
                <c:pt idx="23">
                  <c:v>1.0083464330089928</c:v>
                </c:pt>
                <c:pt idx="24">
                  <c:v>1.0075621792736942</c:v>
                </c:pt>
                <c:pt idx="25">
                  <c:v>1.006851786290062</c:v>
                </c:pt>
                <c:pt idx="26">
                  <c:v>1.0062082887514545</c:v>
                </c:pt>
                <c:pt idx="27">
                  <c:v>1.0056253828792663</c:v>
                </c:pt>
                <c:pt idx="28">
                  <c:v>1.0050973632037874</c:v>
                </c:pt>
                <c:pt idx="29">
                  <c:v>1.0046190655189</c:v>
                </c:pt>
                <c:pt idx="30">
                  <c:v>1.0041858153937557</c:v>
                </c:pt>
                <c:pt idx="31">
                  <c:v>1.0037933816899212</c:v>
                </c:pt>
                <c:pt idx="32">
                  <c:v>1.003437934590488</c:v>
                </c:pt>
                <c:pt idx="33">
                  <c:v>1.0031160076992176</c:v>
                </c:pt>
                <c:pt idx="34">
                  <c:v>1.002824463813741</c:v>
                </c:pt>
                <c:pt idx="35">
                  <c:v>1.0025604640178498</c:v>
                </c:pt>
                <c:pt idx="36">
                  <c:v>1.002321439774581</c:v>
                </c:pt>
                <c:pt idx="37">
                  <c:v>1.0021050677346537</c:v>
                </c:pt>
                <c:pt idx="38">
                  <c:v>1.0019092470043112</c:v>
                </c:pt>
                <c:pt idx="39">
                  <c:v>1.001732078643154</c:v>
                </c:pt>
                <c:pt idx="40">
                  <c:v>1.0015718471864807</c:v>
                </c:pt>
                <c:pt idx="41">
                  <c:v>1.0014270040082898</c:v>
                </c:pt>
                <c:pt idx="42">
                  <c:v>1.0012961523607196</c:v>
                </c:pt>
                <c:pt idx="43">
                  <c:v>1.001178033943562</c:v>
                </c:pt>
                <c:pt idx="44">
                  <c:v>1.0010715168738042</c:v>
                </c:pt>
                <c:pt idx="45">
                  <c:v>1.000975584940131</c:v>
                </c:pt>
                <c:pt idx="46">
                  <c:v>1.0008893280411526</c:v>
                </c:pt>
                <c:pt idx="47">
                  <c:v>1.0008119337189685</c:v>
                </c:pt>
                <c:pt idx="48">
                  <c:v>1.0007426797117056</c:v>
                </c:pt>
                <c:pt idx="49">
                  <c:v>1.000680927460028</c:v>
                </c:pt>
                <c:pt idx="50">
                  <c:v>1.0006261165134467</c:v>
                </c:pt>
                <c:pt idx="51">
                  <c:v>1.000577759792708</c:v>
                </c:pt>
                <c:pt idx="52">
                  <c:v>1.000535439674735</c:v>
                </c:pt>
                <c:pt idx="53">
                  <c:v>1.0004988048767012</c:v>
                </c:pt>
                <c:pt idx="54">
                  <c:v>1.0004675681259334</c:v>
                </c:pt>
                <c:pt idx="55">
                  <c:v>1.000441504612663</c:v>
                </c:pt>
                <c:pt idx="56">
                  <c:v>1.0004204512332915</c:v>
                </c:pt>
                <c:pt idx="57">
                  <c:v>1.0004043066429944</c:v>
                </c:pt>
                <c:pt idx="58">
                  <c:v>1.0003930321483296</c:v>
                </c:pt>
                <c:pt idx="59">
                  <c:v>1.0003866534832508</c:v>
                </c:pt>
                <c:pt idx="60">
                  <c:v>1.0003852635257624</c:v>
                </c:pt>
              </c:numCache>
            </c:numRef>
          </c:val>
          <c:smooth val="0"/>
        </c:ser>
        <c:ser>
          <c:idx val="0"/>
          <c:order val="2"/>
          <c:tx>
            <c:v>inv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'ratios to ss'!$E$6:$E$66</c:f>
              <c:numCache>
                <c:ptCount val="61"/>
                <c:pt idx="0">
                  <c:v>1.0260217999999999</c:v>
                </c:pt>
                <c:pt idx="1">
                  <c:v>1.0299225340456506</c:v>
                </c:pt>
                <c:pt idx="2">
                  <c:v>1.0343775011887162</c:v>
                </c:pt>
                <c:pt idx="3">
                  <c:v>1.039465871311315</c:v>
                </c:pt>
                <c:pt idx="4">
                  <c:v>1.0452773126339645</c:v>
                </c:pt>
                <c:pt idx="5">
                  <c:v>1.051913247356706</c:v>
                </c:pt>
                <c:pt idx="6">
                  <c:v>1.0594882019110365</c:v>
                </c:pt>
                <c:pt idx="7">
                  <c:v>1.0681312423942089</c:v>
                </c:pt>
                <c:pt idx="8">
                  <c:v>1.077987478615731</c:v>
                </c:pt>
                <c:pt idx="9">
                  <c:v>1.089219610990786</c:v>
                </c:pt>
                <c:pt idx="10">
                  <c:v>1.0020094829552433</c:v>
                </c:pt>
                <c:pt idx="11">
                  <c:v>1.001846046361081</c:v>
                </c:pt>
                <c:pt idx="12">
                  <c:v>1.0016933762532534</c:v>
                </c:pt>
                <c:pt idx="13">
                  <c:v>1.0015512693602113</c:v>
                </c:pt>
                <c:pt idx="14">
                  <c:v>1.0014193956524087</c:v>
                </c:pt>
                <c:pt idx="15">
                  <c:v>1.0012973360935833</c:v>
                </c:pt>
                <c:pt idx="16">
                  <c:v>1.0011846121974883</c:v>
                </c:pt>
                <c:pt idx="17">
                  <c:v>1.0010807089854388</c:v>
                </c:pt>
                <c:pt idx="18">
                  <c:v>1.0009850926422426</c:v>
                </c:pt>
                <c:pt idx="19">
                  <c:v>1.0008972239244995</c:v>
                </c:pt>
                <c:pt idx="20">
                  <c:v>1.0008165681761696</c:v>
                </c:pt>
                <c:pt idx="21">
                  <c:v>1.0007426026436141</c:v>
                </c:pt>
                <c:pt idx="22">
                  <c:v>1.0006748216494847</c:v>
                </c:pt>
                <c:pt idx="23">
                  <c:v>1.0006127400764235</c:v>
                </c:pt>
                <c:pt idx="24">
                  <c:v>1.000555895523089</c:v>
                </c:pt>
                <c:pt idx="25">
                  <c:v>1.000503849422921</c:v>
                </c:pt>
                <c:pt idx="26">
                  <c:v>1.0004561873572728</c:v>
                </c:pt>
                <c:pt idx="27">
                  <c:v>1.0004125187466433</c:v>
                </c:pt>
                <c:pt idx="28">
                  <c:v>1.000372476064701</c:v>
                </c:pt>
                <c:pt idx="29">
                  <c:v>1.0003357136879487</c:v>
                </c:pt>
                <c:pt idx="30">
                  <c:v>1.0003019064678902</c:v>
                </c:pt>
                <c:pt idx="31">
                  <c:v>1.0002707480913053</c:v>
                </c:pt>
                <c:pt idx="32">
                  <c:v>1.0002419492767594</c:v>
                </c:pt>
                <c:pt idx="33">
                  <c:v>1.0002152358410934</c:v>
                </c:pt>
                <c:pt idx="34">
                  <c:v>1.000190346657642</c:v>
                </c:pt>
                <c:pt idx="35">
                  <c:v>1.0001670315178524</c:v>
                </c:pt>
                <c:pt idx="36">
                  <c:v>1.0001450488993782</c:v>
                </c:pt>
                <c:pt idx="37">
                  <c:v>1.0001241636362157</c:v>
                </c:pt>
                <c:pt idx="38">
                  <c:v>1.0001041444797578</c:v>
                </c:pt>
                <c:pt idx="39">
                  <c:v>1.0000847615334818</c:v>
                </c:pt>
                <c:pt idx="40">
                  <c:v>1.0000657835381281</c:v>
                </c:pt>
                <c:pt idx="41">
                  <c:v>1.0000469749784713</c:v>
                </c:pt>
                <c:pt idx="42">
                  <c:v>1.000028092976949</c:v>
                </c:pt>
                <c:pt idx="43">
                  <c:v>1.0000088839333068</c:v>
                </c:pt>
                <c:pt idx="44">
                  <c:v>0.9999890798628849</c:v>
                </c:pt>
                <c:pt idx="45">
                  <c:v>0.9999683943790394</c:v>
                </c:pt>
                <c:pt idx="46">
                  <c:v>0.9999465182573021</c:v>
                </c:pt>
                <c:pt idx="47">
                  <c:v>0.9999231145100248</c:v>
                </c:pt>
                <c:pt idx="48">
                  <c:v>0.9998978128902718</c:v>
                </c:pt>
                <c:pt idx="49">
                  <c:v>0.9998702037324131</c:v>
                </c:pt>
                <c:pt idx="50">
                  <c:v>0.9998398310239336</c:v>
                </c:pt>
                <c:pt idx="51">
                  <c:v>0.999806184588266</c:v>
                </c:pt>
                <c:pt idx="52">
                  <c:v>0.9997686912415719</c:v>
                </c:pt>
                <c:pt idx="53">
                  <c:v>0.9997267047670967</c:v>
                </c:pt>
                <c:pt idx="54">
                  <c:v>0.9996794945285822</c:v>
                </c:pt>
                <c:pt idx="55">
                  <c:v>0.9996262325188308</c:v>
                </c:pt>
                <c:pt idx="56">
                  <c:v>0.9995659786103844</c:v>
                </c:pt>
                <c:pt idx="57">
                  <c:v>0.9994976637418276</c:v>
                </c:pt>
                <c:pt idx="58">
                  <c:v>0.9994200707348216</c:v>
                </c:pt>
                <c:pt idx="59">
                  <c:v>0.9993318123928352</c:v>
                </c:pt>
                <c:pt idx="60">
                  <c:v>0.9992313064818155</c:v>
                </c:pt>
              </c:numCache>
            </c:numRef>
          </c:val>
          <c:smooth val="0"/>
        </c:ser>
        <c:marker val="1"/>
        <c:axId val="47827843"/>
        <c:axId val="27797404"/>
      </c:lineChart>
      <c:catAx>
        <c:axId val="47827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797404"/>
        <c:crosses val="autoZero"/>
        <c:auto val="1"/>
        <c:lblOffset val="100"/>
        <c:noMultiLvlLbl val="0"/>
      </c:cat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Value, Percent of 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78278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Phase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'ratios to ss'!$C$6:$C$66</c:f>
              <c:numCache>
                <c:ptCount val="61"/>
                <c:pt idx="0">
                  <c:v>1</c:v>
                </c:pt>
                <c:pt idx="1">
                  <c:v>1.00260218</c:v>
                </c:pt>
                <c:pt idx="2">
                  <c:v>1.005334215404565</c:v>
                </c:pt>
                <c:pt idx="3">
                  <c:v>1.0082385439829802</c:v>
                </c:pt>
                <c:pt idx="4">
                  <c:v>1.0113612767158136</c:v>
                </c:pt>
                <c:pt idx="5">
                  <c:v>1.014752880307629</c:v>
                </c:pt>
                <c:pt idx="6">
                  <c:v>1.0184689170125365</c:v>
                </c:pt>
                <c:pt idx="7">
                  <c:v>1.0225708455023867</c:v>
                </c:pt>
                <c:pt idx="8">
                  <c:v>1.027126885191569</c:v>
                </c:pt>
                <c:pt idx="9">
                  <c:v>1.0322129445339852</c:v>
                </c:pt>
                <c:pt idx="10">
                  <c:v>1.0379136111796652</c:v>
                </c:pt>
                <c:pt idx="11">
                  <c:v>1.034323198357223</c:v>
                </c:pt>
                <c:pt idx="12">
                  <c:v>1.0310754831576088</c:v>
                </c:pt>
                <c:pt idx="13">
                  <c:v>1.0281372724671731</c:v>
                </c:pt>
                <c:pt idx="14">
                  <c:v>1.025478672156477</c:v>
                </c:pt>
                <c:pt idx="15">
                  <c:v>1.02307274450607</c:v>
                </c:pt>
                <c:pt idx="16">
                  <c:v>1.0208952036648213</c:v>
                </c:pt>
                <c:pt idx="17">
                  <c:v>1.018924144518088</c:v>
                </c:pt>
                <c:pt idx="18">
                  <c:v>1.0171398009648231</c:v>
                </c:pt>
                <c:pt idx="19">
                  <c:v>1.0155243301325652</c:v>
                </c:pt>
                <c:pt idx="20">
                  <c:v>1.0140616195117587</c:v>
                </c:pt>
                <c:pt idx="21">
                  <c:v>1.0127371143781998</c:v>
                </c:pt>
                <c:pt idx="22">
                  <c:v>1.0115376632047413</c:v>
                </c:pt>
                <c:pt idx="23">
                  <c:v>1.0104513790492156</c:v>
                </c:pt>
                <c:pt idx="24">
                  <c:v>1.0094675151519363</c:v>
                </c:pt>
                <c:pt idx="25">
                  <c:v>1.0085763531890517</c:v>
                </c:pt>
                <c:pt idx="26">
                  <c:v>1.0077691028124387</c:v>
                </c:pt>
                <c:pt idx="27">
                  <c:v>1.007037811266922</c:v>
                </c:pt>
                <c:pt idx="28">
                  <c:v>1.0063752820148943</c:v>
                </c:pt>
                <c:pt idx="29">
                  <c:v>1.005775001419875</c:v>
                </c:pt>
                <c:pt idx="30">
                  <c:v>1.0052310726466824</c:v>
                </c:pt>
                <c:pt idx="31">
                  <c:v>1.0047381560288031</c:v>
                </c:pt>
                <c:pt idx="32">
                  <c:v>1.0042914152350535</c:v>
                </c:pt>
                <c:pt idx="33">
                  <c:v>1.003886468639224</c:v>
                </c:pt>
                <c:pt idx="34">
                  <c:v>1.003519345359411</c:v>
                </c:pt>
                <c:pt idx="35">
                  <c:v>1.003186445489234</c:v>
                </c:pt>
                <c:pt idx="36">
                  <c:v>1.002884504092096</c:v>
                </c:pt>
                <c:pt idx="37">
                  <c:v>1.0026105585728242</c:v>
                </c:pt>
                <c:pt idx="38">
                  <c:v>1.0023619190791633</c:v>
                </c:pt>
                <c:pt idx="39">
                  <c:v>1.002136141619223</c:v>
                </c:pt>
                <c:pt idx="40">
                  <c:v>1.0019310036106486</c:v>
                </c:pt>
                <c:pt idx="41">
                  <c:v>1.0017444816033967</c:v>
                </c:pt>
                <c:pt idx="42">
                  <c:v>1.001574730940904</c:v>
                </c:pt>
                <c:pt idx="43">
                  <c:v>1.0014200671445086</c:v>
                </c:pt>
                <c:pt idx="44">
                  <c:v>1.0012789488233884</c:v>
                </c:pt>
                <c:pt idx="45">
                  <c:v>1.001149961927338</c:v>
                </c:pt>
                <c:pt idx="46">
                  <c:v>1.0010318051725082</c:v>
                </c:pt>
                <c:pt idx="47">
                  <c:v>1.0009232764809877</c:v>
                </c:pt>
                <c:pt idx="48">
                  <c:v>1.0008232602838913</c:v>
                </c:pt>
                <c:pt idx="49">
                  <c:v>1.0007307155445293</c:v>
                </c:pt>
                <c:pt idx="50">
                  <c:v>1.0006446643633178</c:v>
                </c:pt>
                <c:pt idx="51">
                  <c:v>1.0005641810293793</c:v>
                </c:pt>
                <c:pt idx="52">
                  <c:v>1.000488381385268</c:v>
                </c:pt>
                <c:pt idx="53">
                  <c:v>1.0004164123708983</c:v>
                </c:pt>
                <c:pt idx="54">
                  <c:v>1.0003474416105183</c:v>
                </c:pt>
                <c:pt idx="55">
                  <c:v>1.0002806469023247</c:v>
                </c:pt>
                <c:pt idx="56">
                  <c:v>1.0002152054639752</c:v>
                </c:pt>
                <c:pt idx="57">
                  <c:v>1.0001502827786162</c:v>
                </c:pt>
                <c:pt idx="58">
                  <c:v>1.0000850208749372</c:v>
                </c:pt>
                <c:pt idx="59">
                  <c:v>1.0000185258609258</c:v>
                </c:pt>
                <c:pt idx="60">
                  <c:v>0.9999498545141168</c:v>
                </c:pt>
              </c:numCache>
            </c:numRef>
          </c:xVal>
          <c:yVal>
            <c:numRef>
              <c:f>'ratios to ss'!$D$6:$D$66</c:f>
              <c:numCache>
                <c:ptCount val="61"/>
                <c:pt idx="0">
                  <c:v>1.041099</c:v>
                </c:pt>
                <c:pt idx="1">
                  <c:v>1.041099</c:v>
                </c:pt>
                <c:pt idx="2">
                  <c:v>1.0408962111594018</c:v>
                </c:pt>
                <c:pt idx="3">
                  <c:v>1.0404814424277613</c:v>
                </c:pt>
                <c:pt idx="4">
                  <c:v>1.0398424838848688</c:v>
                </c:pt>
                <c:pt idx="5">
                  <c:v>1.0389639176972492</c:v>
                </c:pt>
                <c:pt idx="6">
                  <c:v>1.0378269047315607</c:v>
                </c:pt>
                <c:pt idx="7">
                  <c:v>1.0364089504156127</c:v>
                </c:pt>
                <c:pt idx="8">
                  <c:v>1.034683655150592</c:v>
                </c:pt>
                <c:pt idx="9">
                  <c:v>1.032620456780885</c:v>
                </c:pt>
                <c:pt idx="10">
                  <c:v>1.030184375388017</c:v>
                </c:pt>
                <c:pt idx="11">
                  <c:v>1.027335774042712</c:v>
                </c:pt>
                <c:pt idx="12">
                  <c:v>1.0247573533991527</c:v>
                </c:pt>
                <c:pt idx="13">
                  <c:v>1.022423252417045</c:v>
                </c:pt>
                <c:pt idx="14">
                  <c:v>1.020310127361167</c:v>
                </c:pt>
                <c:pt idx="15">
                  <c:v>1.0183968995455541</c:v>
                </c:pt>
                <c:pt idx="16">
                  <c:v>1.0166645295984147</c:v>
                </c:pt>
                <c:pt idx="17">
                  <c:v>1.0150958152565555</c:v>
                </c:pt>
                <c:pt idx="18">
                  <c:v>1.0136752100672821</c:v>
                </c:pt>
                <c:pt idx="19">
                  <c:v>1.0123886606948704</c:v>
                </c:pt>
                <c:pt idx="20">
                  <c:v>1.0112234608051105</c:v>
                </c:pt>
                <c:pt idx="21">
                  <c:v>1.0101681197413577</c:v>
                </c:pt>
                <c:pt idx="22">
                  <c:v>1.0092122444142269</c:v>
                </c:pt>
                <c:pt idx="23">
                  <c:v>1.0083464330089928</c:v>
                </c:pt>
                <c:pt idx="24">
                  <c:v>1.0075621792736942</c:v>
                </c:pt>
                <c:pt idx="25">
                  <c:v>1.006851786290062</c:v>
                </c:pt>
                <c:pt idx="26">
                  <c:v>1.0062082887514545</c:v>
                </c:pt>
                <c:pt idx="27">
                  <c:v>1.0056253828792663</c:v>
                </c:pt>
                <c:pt idx="28">
                  <c:v>1.0050973632037874</c:v>
                </c:pt>
                <c:pt idx="29">
                  <c:v>1.0046190655189</c:v>
                </c:pt>
                <c:pt idx="30">
                  <c:v>1.0041858153937557</c:v>
                </c:pt>
                <c:pt idx="31">
                  <c:v>1.0037933816899212</c:v>
                </c:pt>
                <c:pt idx="32">
                  <c:v>1.003437934590488</c:v>
                </c:pt>
                <c:pt idx="33">
                  <c:v>1.0031160076992176</c:v>
                </c:pt>
                <c:pt idx="34">
                  <c:v>1.002824463813741</c:v>
                </c:pt>
                <c:pt idx="35">
                  <c:v>1.0025604640178498</c:v>
                </c:pt>
                <c:pt idx="36">
                  <c:v>1.002321439774581</c:v>
                </c:pt>
                <c:pt idx="37">
                  <c:v>1.0021050677346537</c:v>
                </c:pt>
                <c:pt idx="38">
                  <c:v>1.0019092470043112</c:v>
                </c:pt>
                <c:pt idx="39">
                  <c:v>1.001732078643154</c:v>
                </c:pt>
                <c:pt idx="40">
                  <c:v>1.0015718471864807</c:v>
                </c:pt>
                <c:pt idx="41">
                  <c:v>1.0014270040082898</c:v>
                </c:pt>
                <c:pt idx="42">
                  <c:v>1.0012961523607196</c:v>
                </c:pt>
                <c:pt idx="43">
                  <c:v>1.001178033943562</c:v>
                </c:pt>
                <c:pt idx="44">
                  <c:v>1.0010715168738042</c:v>
                </c:pt>
                <c:pt idx="45">
                  <c:v>1.000975584940131</c:v>
                </c:pt>
                <c:pt idx="46">
                  <c:v>1.0008893280411526</c:v>
                </c:pt>
                <c:pt idx="47">
                  <c:v>1.0008119337189685</c:v>
                </c:pt>
                <c:pt idx="48">
                  <c:v>1.0007426797117056</c:v>
                </c:pt>
                <c:pt idx="49">
                  <c:v>1.000680927460028</c:v>
                </c:pt>
                <c:pt idx="50">
                  <c:v>1.0006261165134467</c:v>
                </c:pt>
                <c:pt idx="51">
                  <c:v>1.000577759792708</c:v>
                </c:pt>
                <c:pt idx="52">
                  <c:v>1.000535439674735</c:v>
                </c:pt>
                <c:pt idx="53">
                  <c:v>1.0004988048767012</c:v>
                </c:pt>
                <c:pt idx="54">
                  <c:v>1.0004675681259334</c:v>
                </c:pt>
                <c:pt idx="55">
                  <c:v>1.000441504612663</c:v>
                </c:pt>
                <c:pt idx="56">
                  <c:v>1.0004204512332915</c:v>
                </c:pt>
                <c:pt idx="57">
                  <c:v>1.0004043066429944</c:v>
                </c:pt>
                <c:pt idx="58">
                  <c:v>1.0003930321483296</c:v>
                </c:pt>
                <c:pt idx="59">
                  <c:v>1.0003866534832508</c:v>
                </c:pt>
                <c:pt idx="60">
                  <c:v>1.0003852635257624</c:v>
                </c:pt>
              </c:numCache>
            </c:numRef>
          </c:yVal>
          <c:smooth val="1"/>
        </c:ser>
        <c:axId val="48850045"/>
        <c:axId val="36997222"/>
      </c:scatterChart>
      <c:valAx>
        <c:axId val="48850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Capital, Percent of 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36997222"/>
        <c:crossesAt val="0"/>
        <c:crossBetween val="midCat"/>
        <c:dispUnits/>
      </c:val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Consumption, Percent of 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8850045"/>
        <c:crossesAt val="-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>
      <selection activeCell="E8" sqref="E8"/>
    </sheetView>
  </sheetViews>
  <sheetFormatPr defaultColWidth="9.140625" defaultRowHeight="12.75"/>
  <cols>
    <col min="2" max="4" width="8.00390625" style="0" customWidth="1"/>
    <col min="5" max="5" width="9.57421875" style="0" customWidth="1"/>
    <col min="6" max="10" width="8.00390625" style="0" customWidth="1"/>
  </cols>
  <sheetData>
    <row r="1" spans="1:4" ht="18">
      <c r="A1" s="1" t="s">
        <v>13</v>
      </c>
      <c r="B1" s="1"/>
      <c r="C1" s="1"/>
      <c r="D1" s="1"/>
    </row>
    <row r="3" spans="1:5" ht="12.75">
      <c r="A3" s="6" t="s">
        <v>4</v>
      </c>
      <c r="B3" s="3">
        <v>0.5</v>
      </c>
      <c r="D3" s="6" t="s">
        <v>19</v>
      </c>
      <c r="E3" s="4">
        <f>((rho+delta)/phi)^(1/(phi-1))</f>
        <v>11.111111111111109</v>
      </c>
    </row>
    <row r="4" spans="1:5" ht="12.75">
      <c r="A4" s="6" t="s">
        <v>5</v>
      </c>
      <c r="B4" s="3">
        <v>0.05</v>
      </c>
      <c r="D4" s="6" t="s">
        <v>20</v>
      </c>
      <c r="E4" s="4">
        <f>kss^phi-delta*kss-taxss</f>
        <v>2</v>
      </c>
    </row>
    <row r="5" spans="1:5" ht="12.75">
      <c r="A5" s="6" t="s">
        <v>6</v>
      </c>
      <c r="B5" s="3">
        <v>0.1</v>
      </c>
      <c r="D5" s="6" t="s">
        <v>27</v>
      </c>
      <c r="E5" s="4">
        <f>delta*kss</f>
        <v>1.111111111111111</v>
      </c>
    </row>
    <row r="6" spans="1:4" ht="13.5" thickBot="1">
      <c r="A6" s="6"/>
      <c r="D6" s="6"/>
    </row>
    <row r="7" spans="1:10" ht="13.5" thickBot="1">
      <c r="A7" s="6" t="s">
        <v>18</v>
      </c>
      <c r="B7" s="4">
        <f>kss</f>
        <v>11.111111111111109</v>
      </c>
      <c r="D7" s="6" t="s">
        <v>17</v>
      </c>
      <c r="E7" s="10">
        <v>2.082198</v>
      </c>
      <c r="F7" t="s">
        <v>16</v>
      </c>
      <c r="I7" s="6" t="s">
        <v>21</v>
      </c>
      <c r="J7" s="9">
        <f>(C75-kss)/kss</f>
        <v>-5.014548588318847E-05</v>
      </c>
    </row>
    <row r="8" spans="1:10" ht="13.5" thickBot="1">
      <c r="A8" s="6" t="s">
        <v>7</v>
      </c>
      <c r="B8" s="4">
        <f>2/9</f>
        <v>0.2222222222222222</v>
      </c>
      <c r="I8" s="6" t="s">
        <v>22</v>
      </c>
      <c r="J8" s="9">
        <f>(D75-css)/css</f>
        <v>0.00038526352576240264</v>
      </c>
    </row>
    <row r="9" spans="1:3" ht="13.5" thickBot="1">
      <c r="A9" s="6" t="s">
        <v>8</v>
      </c>
      <c r="B9" s="8">
        <f>tax1/2</f>
        <v>0.1111111111111111</v>
      </c>
      <c r="C9" t="s">
        <v>14</v>
      </c>
    </row>
    <row r="10" spans="1:3" ht="13.5" thickBot="1">
      <c r="A10" s="6" t="s">
        <v>24</v>
      </c>
      <c r="B10" s="7">
        <v>0</v>
      </c>
      <c r="C10" t="s">
        <v>15</v>
      </c>
    </row>
    <row r="11" spans="1:2" ht="13.5" thickBot="1">
      <c r="A11" s="6" t="s">
        <v>25</v>
      </c>
      <c r="B11" s="7">
        <v>10</v>
      </c>
    </row>
    <row r="12" spans="1:2" ht="12.75">
      <c r="A12" s="6" t="s">
        <v>26</v>
      </c>
      <c r="B12" s="4">
        <f>IF(yrN&lt;61,tax1,tax2)</f>
        <v>0.2222222222222222</v>
      </c>
    </row>
    <row r="14" spans="1:9" s="6" customFormat="1" ht="12.75">
      <c r="A14" s="2" t="s">
        <v>1</v>
      </c>
      <c r="B14" s="2" t="s">
        <v>2</v>
      </c>
      <c r="C14" s="2" t="s">
        <v>0</v>
      </c>
      <c r="D14" s="2" t="s">
        <v>3</v>
      </c>
      <c r="E14" s="2" t="s">
        <v>9</v>
      </c>
      <c r="F14" s="2" t="s">
        <v>10</v>
      </c>
      <c r="H14" s="2" t="s">
        <v>11</v>
      </c>
      <c r="I14" s="2" t="s">
        <v>12</v>
      </c>
    </row>
    <row r="15" spans="1:9" ht="12.75">
      <c r="A15">
        <v>0</v>
      </c>
      <c r="B15" s="4">
        <f>IF(A15&lt;yrT,tax1,IF(A15&lt;yrN,tax2,tax1))</f>
        <v>0.1111111111111111</v>
      </c>
      <c r="C15" s="4">
        <f>k0</f>
        <v>11.111111111111109</v>
      </c>
      <c r="D15" s="5">
        <f>c0</f>
        <v>2.082198</v>
      </c>
      <c r="E15" s="4">
        <f aca="true" t="shared" si="0" ref="E15:E46">C15^phi-B15</f>
        <v>3.222222222222222</v>
      </c>
      <c r="F15" s="4">
        <f>E15-D15</f>
        <v>1.1400242222222219</v>
      </c>
      <c r="H15" s="4">
        <f>F15-delta*C15</f>
        <v>0.028913111111110945</v>
      </c>
      <c r="I15" s="4">
        <f>D15*(phi*C15^(phi-1)-rho-delta)</f>
        <v>2.8896302017855646E-17</v>
      </c>
    </row>
    <row r="16" spans="1:9" ht="12.75">
      <c r="A16">
        <f>A15+1</f>
        <v>1</v>
      </c>
      <c r="B16" s="4">
        <f>IF(A16&lt;yrT,tax1,IF(A16&lt;yrN,tax2,tax1))</f>
        <v>0.1111111111111111</v>
      </c>
      <c r="C16" s="4">
        <f>C15+H15</f>
        <v>11.14002422222222</v>
      </c>
      <c r="D16" s="4">
        <f>D15+I15</f>
        <v>2.082198</v>
      </c>
      <c r="E16" s="4">
        <f t="shared" si="0"/>
        <v>3.2265563711618337</v>
      </c>
      <c r="F16" s="4">
        <f>E16-D16</f>
        <v>1.1443583711618337</v>
      </c>
      <c r="H16" s="4">
        <f>F16-delta*C16</f>
        <v>0.030355948939611688</v>
      </c>
      <c r="I16" s="4">
        <f>D16*(phi*C16^(phi-1)-rho-delta)</f>
        <v>-0.0004055776811962059</v>
      </c>
    </row>
    <row r="17" spans="1:9" ht="12.75">
      <c r="A17">
        <f>A16+1</f>
        <v>2</v>
      </c>
      <c r="B17" s="4">
        <f>IF(A17&lt;yrT,tax1,IF(A17&lt;yrN,tax2,tax1))</f>
        <v>0.1111111111111111</v>
      </c>
      <c r="C17" s="4">
        <f>C16+H16</f>
        <v>11.170380171161831</v>
      </c>
      <c r="D17" s="4">
        <f>D16+I16</f>
        <v>2.0817924223188036</v>
      </c>
      <c r="E17" s="4">
        <f t="shared" si="0"/>
        <v>3.2311007569729324</v>
      </c>
      <c r="F17" s="4">
        <f aca="true" t="shared" si="1" ref="F17:F75">E17-D17</f>
        <v>1.1493083346541288</v>
      </c>
      <c r="H17" s="4">
        <f>F17-delta*C17</f>
        <v>0.032270317537945736</v>
      </c>
      <c r="I17" s="4">
        <f>D17*(phi*C17^(phi-1)-rho-delta)</f>
        <v>-0.0008295374632811182</v>
      </c>
    </row>
    <row r="18" spans="1:9" ht="12.75">
      <c r="A18">
        <f aca="true" t="shared" si="2" ref="A18:A75">A17+1</f>
        <v>3</v>
      </c>
      <c r="B18" s="4">
        <f>IF(A18&lt;yrT,tax1,IF(A18&lt;yrN,tax2,tax1))</f>
        <v>0.1111111111111111</v>
      </c>
      <c r="C18" s="4">
        <f>C17+H17</f>
        <v>11.202650488699778</v>
      </c>
      <c r="D18" s="4">
        <f>D17+I17</f>
        <v>2.0809628848555226</v>
      </c>
      <c r="E18" s="4">
        <f t="shared" si="0"/>
        <v>3.2359249640903167</v>
      </c>
      <c r="F18" s="4">
        <f t="shared" si="1"/>
        <v>1.154962079234794</v>
      </c>
      <c r="H18" s="4">
        <f>F18-delta*C18</f>
        <v>0.034697030364816195</v>
      </c>
      <c r="I18" s="4">
        <f>D18*(phi*C18^(phi-1)-rho-delta)</f>
        <v>-0.0012779170857851131</v>
      </c>
    </row>
    <row r="19" spans="1:9" ht="12.75">
      <c r="A19">
        <f t="shared" si="2"/>
        <v>4</v>
      </c>
      <c r="B19" s="4">
        <f>IF(A19&lt;yrT,tax1,IF(A19&lt;yrN,tax2,tax1))</f>
        <v>0.1111111111111111</v>
      </c>
      <c r="C19" s="4">
        <f>C18+H18</f>
        <v>11.237347519064594</v>
      </c>
      <c r="D19" s="4">
        <f>D18+I18</f>
        <v>2.0796849677697375</v>
      </c>
      <c r="E19" s="4">
        <f t="shared" si="0"/>
        <v>3.241104204029698</v>
      </c>
      <c r="F19" s="4">
        <f t="shared" si="1"/>
        <v>1.1614192362599605</v>
      </c>
      <c r="H19" s="4">
        <f>F19-delta*C19</f>
        <v>0.037684484353501135</v>
      </c>
      <c r="I19" s="4">
        <f>D19*(phi*C19^(phi-1)-rho-delta)</f>
        <v>-0.0017571323752391284</v>
      </c>
    </row>
    <row r="20" spans="1:9" ht="12.75">
      <c r="A20">
        <f t="shared" si="2"/>
        <v>5</v>
      </c>
      <c r="B20" s="4">
        <f>IF(A20&lt;yrT,tax1,IF(A20&lt;yrN,tax2,tax1))</f>
        <v>0.1111111111111111</v>
      </c>
      <c r="C20" s="4">
        <f>C19+H19</f>
        <v>11.275032003418096</v>
      </c>
      <c r="D20" s="4">
        <f>D19+I19</f>
        <v>2.0779278353944983</v>
      </c>
      <c r="E20" s="4">
        <f t="shared" si="0"/>
        <v>3.246720332457505</v>
      </c>
      <c r="F20" s="4">
        <f t="shared" si="1"/>
        <v>1.1687924970630066</v>
      </c>
      <c r="H20" s="4">
        <f>F20-delta*C20</f>
        <v>0.04128929672119708</v>
      </c>
      <c r="I20" s="4">
        <f>D20*(phi*C20^(phi-1)-rho-delta)</f>
        <v>-0.0022740259313771194</v>
      </c>
    </row>
    <row r="21" spans="1:9" ht="12.75">
      <c r="A21">
        <f t="shared" si="2"/>
        <v>6</v>
      </c>
      <c r="B21" s="4">
        <f>IF(A21&lt;yrT,tax1,IF(A21&lt;yrN,tax2,tax1))</f>
        <v>0.1111111111111111</v>
      </c>
      <c r="C21" s="4">
        <f>C20+H20</f>
        <v>11.316321300139293</v>
      </c>
      <c r="D21" s="4">
        <f>D20+I20</f>
        <v>2.0756538094631214</v>
      </c>
      <c r="E21" s="4">
        <f t="shared" si="0"/>
        <v>3.2528629226976062</v>
      </c>
      <c r="F21" s="4">
        <f t="shared" si="1"/>
        <v>1.1772091132344848</v>
      </c>
      <c r="H21" s="4">
        <f>F21-delta*C21</f>
        <v>0.04557698322055548</v>
      </c>
      <c r="I21" s="4">
        <f>D21*(phi*C21^(phi-1)-rho-delta)</f>
        <v>-0.002835908631896104</v>
      </c>
    </row>
    <row r="22" spans="1:9" ht="12.75">
      <c r="A22">
        <f t="shared" si="2"/>
        <v>7</v>
      </c>
      <c r="B22" s="4">
        <f>IF(A22&lt;yrT,tax1,IF(A22&lt;yrN,tax2,tax1))</f>
        <v>0.1111111111111111</v>
      </c>
      <c r="C22" s="4">
        <f>C21+H21</f>
        <v>11.36189828335985</v>
      </c>
      <c r="D22" s="4">
        <f>D21+I21</f>
        <v>2.0728179008312253</v>
      </c>
      <c r="E22" s="4">
        <f t="shared" si="0"/>
        <v>3.259630392380346</v>
      </c>
      <c r="F22" s="4">
        <f t="shared" si="1"/>
        <v>1.1868124915491207</v>
      </c>
      <c r="H22" s="4">
        <f>F22-delta*C22</f>
        <v>0.05062266321313569</v>
      </c>
      <c r="I22" s="4">
        <f>D22*(phi*C22^(phi-1)-rho-delta)</f>
        <v>-0.0034505905300413666</v>
      </c>
    </row>
    <row r="23" spans="1:9" ht="12.75">
      <c r="A23">
        <f t="shared" si="2"/>
        <v>8</v>
      </c>
      <c r="B23" s="4">
        <f>IF(A23&lt;yrT,tax1,IF(A23&lt;yrN,tax2,tax1))</f>
        <v>0.1111111111111111</v>
      </c>
      <c r="C23" s="4">
        <f>C22+H22</f>
        <v>11.412520946572986</v>
      </c>
      <c r="D23" s="4">
        <f>D22+I22</f>
        <v>2.069367310301184</v>
      </c>
      <c r="E23" s="4">
        <f t="shared" si="0"/>
        <v>3.267131175429774</v>
      </c>
      <c r="F23" s="4">
        <f t="shared" si="1"/>
        <v>1.1977638651285898</v>
      </c>
      <c r="H23" s="4">
        <f>F23-delta*C23</f>
        <v>0.05651177047129119</v>
      </c>
      <c r="I23" s="4">
        <f>D23*(phi*C23^(phi-1)-rho-delta)</f>
        <v>-0.004126396739414033</v>
      </c>
    </row>
    <row r="24" spans="1:9" ht="12.75">
      <c r="A24">
        <f t="shared" si="2"/>
        <v>9</v>
      </c>
      <c r="B24" s="4">
        <f>IF(A24&lt;yrT,tax1,IF(A24&lt;yrN,tax2,tax1))</f>
        <v>0.1111111111111111</v>
      </c>
      <c r="C24" s="4">
        <f>C23+H23</f>
        <v>11.469032717044277</v>
      </c>
      <c r="D24" s="4">
        <f>D23+I23</f>
        <v>2.06524091356177</v>
      </c>
      <c r="E24" s="4">
        <f t="shared" si="0"/>
        <v>3.275484925773754</v>
      </c>
      <c r="F24" s="4">
        <f t="shared" si="1"/>
        <v>1.2102440122119842</v>
      </c>
      <c r="H24" s="4">
        <f>F24-delta*C24</f>
        <v>0.06334074050755656</v>
      </c>
      <c r="I24" s="4">
        <f>D24*(phi*C24^(phi-1)-rho-delta)</f>
        <v>-0.0048721627857356625</v>
      </c>
    </row>
    <row r="25" spans="1:9" ht="12.75">
      <c r="A25">
        <f t="shared" si="2"/>
        <v>10</v>
      </c>
      <c r="B25" s="4">
        <f>IF(A25&lt;yrT,tax1,IF(A25&lt;yrN,tax2,tax1))</f>
        <v>0.2222222222222222</v>
      </c>
      <c r="C25" s="4">
        <f>C24+H24</f>
        <v>11.532373457551833</v>
      </c>
      <c r="D25" s="4">
        <f>D24+I24</f>
        <v>2.060368750776034</v>
      </c>
      <c r="E25" s="4">
        <f t="shared" si="0"/>
        <v>3.1737126207263042</v>
      </c>
      <c r="F25" s="4">
        <f t="shared" si="1"/>
        <v>1.11334386995027</v>
      </c>
      <c r="H25" s="4">
        <f>F25-delta*C25</f>
        <v>-0.0398934758049132</v>
      </c>
      <c r="I25" s="4">
        <f>D25*(phi*C25^(phi-1)-rho-delta)</f>
        <v>-0.005697202690609941</v>
      </c>
    </row>
    <row r="26" spans="1:9" ht="12.75">
      <c r="A26">
        <f t="shared" si="2"/>
        <v>11</v>
      </c>
      <c r="B26" s="4">
        <f>IF(A26&lt;yrT,tax1,IF(A26&lt;yrN,tax2,tax1))</f>
        <v>0.2222222222222222</v>
      </c>
      <c r="C26" s="4">
        <f>C25+H25</f>
        <v>11.49247998174692</v>
      </c>
      <c r="D26" s="4">
        <f>D25+I25</f>
        <v>2.054671548085424</v>
      </c>
      <c r="E26" s="4">
        <f t="shared" si="0"/>
        <v>3.167833821819958</v>
      </c>
      <c r="F26" s="4">
        <f t="shared" si="1"/>
        <v>1.1131622737345341</v>
      </c>
      <c r="H26" s="4">
        <f>F26-delta*C26</f>
        <v>-0.036085724440157785</v>
      </c>
      <c r="I26" s="4">
        <f>D26*(phi*C26^(phi-1)-rho-delta)</f>
        <v>-0.005156841287118532</v>
      </c>
    </row>
    <row r="27" spans="1:9" ht="12.75">
      <c r="A27">
        <f t="shared" si="2"/>
        <v>12</v>
      </c>
      <c r="B27" s="4">
        <f>IF(A27&lt;yrT,tax1,IF(A27&lt;yrN,tax2,tax1))</f>
        <v>0.2222222222222222</v>
      </c>
      <c r="C27" s="4">
        <f>C26+H26</f>
        <v>11.456394257306762</v>
      </c>
      <c r="D27" s="4">
        <f>D26+I26</f>
        <v>2.0495147067983055</v>
      </c>
      <c r="E27" s="4">
        <f t="shared" si="0"/>
        <v>3.162507347079698</v>
      </c>
      <c r="F27" s="4">
        <f t="shared" si="1"/>
        <v>1.1129926402813926</v>
      </c>
      <c r="H27" s="4">
        <f>F27-delta*C27</f>
        <v>-0.03264678544928379</v>
      </c>
      <c r="I27" s="4">
        <f>D27*(phi*C27^(phi-1)-rho-delta)</f>
        <v>-0.004668201964215741</v>
      </c>
    </row>
    <row r="28" spans="1:9" ht="12.75">
      <c r="A28">
        <f t="shared" si="2"/>
        <v>13</v>
      </c>
      <c r="B28" s="4">
        <f>IF(A28&lt;yrT,tax1,IF(A28&lt;yrN,tax2,tax1))</f>
        <v>0.2222222222222222</v>
      </c>
      <c r="C28" s="4">
        <f>C27+H27</f>
        <v>11.423747471857478</v>
      </c>
      <c r="D28" s="4">
        <f>D27+I27</f>
        <v>2.04484650483409</v>
      </c>
      <c r="E28" s="4">
        <f t="shared" si="0"/>
        <v>3.1576812485676578</v>
      </c>
      <c r="F28" s="4">
        <f t="shared" si="1"/>
        <v>1.112834743733568</v>
      </c>
      <c r="H28" s="4">
        <f>F28-delta*C28</f>
        <v>-0.029540003452179997</v>
      </c>
      <c r="I28" s="4">
        <f>D28*(phi*C28^(phi-1)-rho-delta)</f>
        <v>-0.004226250111755753</v>
      </c>
    </row>
    <row r="29" spans="1:9" ht="12.75">
      <c r="A29">
        <f t="shared" si="2"/>
        <v>14</v>
      </c>
      <c r="B29" s="4">
        <f>IF(A29&lt;yrT,tax1,IF(A29&lt;yrN,tax2,tax1))</f>
        <v>0.2222222222222222</v>
      </c>
      <c r="C29" s="4">
        <f>C28+H28</f>
        <v>11.394207468405298</v>
      </c>
      <c r="D29" s="4">
        <f>D28+I28</f>
        <v>2.040620254722334</v>
      </c>
      <c r="E29" s="4">
        <f t="shared" si="0"/>
        <v>3.153308472113899</v>
      </c>
      <c r="F29" s="4">
        <f t="shared" si="1"/>
        <v>1.112688217391565</v>
      </c>
      <c r="H29" s="4">
        <f>F29-delta*C29</f>
        <v>-0.02673252944896487</v>
      </c>
      <c r="I29" s="4">
        <f>D29*(phi*C29^(phi-1)-rho-delta)</f>
        <v>-0.0038264556312257885</v>
      </c>
    </row>
    <row r="30" spans="1:9" ht="12.75">
      <c r="A30">
        <f t="shared" si="2"/>
        <v>15</v>
      </c>
      <c r="B30" s="4">
        <f>IF(A30&lt;yrT,tax1,IF(A30&lt;yrN,tax2,tax1))</f>
        <v>0.2222222222222222</v>
      </c>
      <c r="C30" s="4">
        <f>C29+H29</f>
        <v>11.367474938956333</v>
      </c>
      <c r="D30" s="4">
        <f>D29+I29</f>
        <v>2.0367937990911082</v>
      </c>
      <c r="E30" s="4">
        <f t="shared" si="0"/>
        <v>3.149346394750645</v>
      </c>
      <c r="F30" s="4">
        <f t="shared" si="1"/>
        <v>1.1125525956595368</v>
      </c>
      <c r="H30" s="4">
        <f>F30-delta*C30</f>
        <v>-0.02419489823609644</v>
      </c>
      <c r="I30" s="4">
        <f>D30*(phi*C30^(phi-1)-rho-delta)</f>
        <v>-0.003464739894278724</v>
      </c>
    </row>
    <row r="31" spans="1:9" ht="12.75">
      <c r="A31">
        <f t="shared" si="2"/>
        <v>16</v>
      </c>
      <c r="B31" s="4">
        <f>IF(A31&lt;yrT,tax1,IF(A31&lt;yrN,tax2,tax1))</f>
        <v>0.2222222222222222</v>
      </c>
      <c r="C31" s="4">
        <f>C30+H30</f>
        <v>11.343280040720236</v>
      </c>
      <c r="D31" s="4">
        <f>D30+I30</f>
        <v>2.0333290591968294</v>
      </c>
      <c r="E31" s="4">
        <f t="shared" si="0"/>
        <v>3.1457564060829273</v>
      </c>
      <c r="F31" s="4">
        <f t="shared" si="1"/>
        <v>1.112427346886098</v>
      </c>
      <c r="H31" s="4">
        <f>F31-delta*C31</f>
        <v>-0.02190065718592571</v>
      </c>
      <c r="I31" s="4">
        <f>D31*(phi*C31^(phi-1)-rho-delta)</f>
        <v>-0.0031374286837186657</v>
      </c>
    </row>
    <row r="32" spans="1:9" ht="12.75">
      <c r="A32">
        <f t="shared" si="2"/>
        <v>17</v>
      </c>
      <c r="B32" s="4">
        <f>IF(A32&lt;yrT,tax1,IF(A32&lt;yrN,tax2,tax1))</f>
        <v>0.2222222222222222</v>
      </c>
      <c r="C32" s="4">
        <f>C31+H31</f>
        <v>11.32137938353431</v>
      </c>
      <c r="D32" s="4">
        <f>D31+I31</f>
        <v>2.030191630513111</v>
      </c>
      <c r="E32" s="4">
        <f t="shared" si="0"/>
        <v>3.1425035293858206</v>
      </c>
      <c r="F32" s="4">
        <f t="shared" si="1"/>
        <v>1.1123118988727096</v>
      </c>
      <c r="H32" s="4">
        <f>F32-delta*C32</f>
        <v>-0.01982603948072148</v>
      </c>
      <c r="I32" s="4">
        <f>D32*(phi*C32^(phi-1)-rho-delta)</f>
        <v>-0.002841210378546789</v>
      </c>
    </row>
    <row r="33" spans="1:9" ht="12.75">
      <c r="A33">
        <f t="shared" si="2"/>
        <v>18</v>
      </c>
      <c r="B33" s="4">
        <f>IF(A33&lt;yrT,tax1,IF(A33&lt;yrN,tax2,tax1))</f>
        <v>0.2222222222222222</v>
      </c>
      <c r="C33" s="4">
        <f>C32+H32</f>
        <v>11.30155334405359</v>
      </c>
      <c r="D33" s="4">
        <f>D32+I32</f>
        <v>2.0273504201345642</v>
      </c>
      <c r="E33" s="4">
        <f t="shared" si="0"/>
        <v>3.1395560786259447</v>
      </c>
      <c r="F33" s="4">
        <f t="shared" si="1"/>
        <v>1.1122056584913804</v>
      </c>
      <c r="H33" s="4">
        <f>F33-delta*C33</f>
        <v>-0.017949675913978558</v>
      </c>
      <c r="I33" s="4">
        <f>D33*(phi*C33^(phi-1)-rho-delta)</f>
        <v>-0.002573098744823383</v>
      </c>
    </row>
    <row r="34" spans="1:9" ht="12.75">
      <c r="A34">
        <f t="shared" si="2"/>
        <v>19</v>
      </c>
      <c r="B34" s="4">
        <f>IF(A34&lt;yrT,tax1,IF(A34&lt;yrN,tax2,tax1))</f>
        <v>0.2222222222222222</v>
      </c>
      <c r="C34" s="4">
        <f>C33+H33</f>
        <v>11.28360366813961</v>
      </c>
      <c r="D34" s="4">
        <f>D33+I33</f>
        <v>2.024777321389741</v>
      </c>
      <c r="E34" s="4">
        <f t="shared" si="0"/>
        <v>3.136885347972518</v>
      </c>
      <c r="F34" s="4">
        <f t="shared" si="1"/>
        <v>1.112108026582777</v>
      </c>
      <c r="H34" s="4">
        <f>F34-delta*C34</f>
        <v>-0.016252340231184048</v>
      </c>
      <c r="I34" s="4">
        <f>D34*(phi*C34^(phi-1)-rho-delta)</f>
        <v>-0.0023303997795199463</v>
      </c>
    </row>
    <row r="35" spans="1:9" ht="12.75">
      <c r="A35">
        <f t="shared" si="2"/>
        <v>20</v>
      </c>
      <c r="B35" s="4">
        <f>IF(A35&lt;yrT,tax1,IF(A35&lt;yrN,tax2,tax1))</f>
        <v>0.2222222222222222</v>
      </c>
      <c r="C35" s="4">
        <f>C34+H34</f>
        <v>11.267351327908427</v>
      </c>
      <c r="D35" s="4">
        <f>D34+I34</f>
        <v>2.022446921610221</v>
      </c>
      <c r="E35" s="4">
        <f t="shared" si="0"/>
        <v>3.134465330694854</v>
      </c>
      <c r="F35" s="4">
        <f t="shared" si="1"/>
        <v>1.1120184090846328</v>
      </c>
      <c r="H35" s="4">
        <f>F35-delta*C35</f>
        <v>-0.014716723706210022</v>
      </c>
      <c r="I35" s="4">
        <f>D35*(phi*C35^(phi-1)-rho-delta)</f>
        <v>-0.0021106821275055855</v>
      </c>
    </row>
    <row r="36" spans="1:9" ht="12.75">
      <c r="A36">
        <f t="shared" si="2"/>
        <v>21</v>
      </c>
      <c r="B36" s="4">
        <f>IF(A36&lt;yrT,tax1,IF(A36&lt;yrN,tax2,tax1))</f>
        <v>0.2222222222222222</v>
      </c>
      <c r="C36" s="4">
        <f>C35+H35</f>
        <v>11.252634604202218</v>
      </c>
      <c r="D36" s="4">
        <f>D35+I35</f>
        <v>2.0203362394827153</v>
      </c>
      <c r="E36" s="4">
        <f t="shared" si="0"/>
        <v>3.1322724646422864</v>
      </c>
      <c r="F36" s="4">
        <f t="shared" si="1"/>
        <v>1.111936225159571</v>
      </c>
      <c r="H36" s="4">
        <f>F36-delta*C36</f>
        <v>-0.013327235260650827</v>
      </c>
      <c r="I36" s="4">
        <f>D36*(phi*C36^(phi-1)-rho-delta)</f>
        <v>-0.0019117506542617726</v>
      </c>
    </row>
    <row r="37" spans="1:9" ht="12.75">
      <c r="A37">
        <f t="shared" si="2"/>
        <v>22</v>
      </c>
      <c r="B37" s="4">
        <f>IF(A37&lt;yrT,tax1,IF(A37&lt;yrN,tax2,tax1))</f>
        <v>0.2222222222222222</v>
      </c>
      <c r="C37" s="4">
        <f>C36+H36</f>
        <v>11.239307368941567</v>
      </c>
      <c r="D37" s="4">
        <f>D36+I36</f>
        <v>2.0184244888284537</v>
      </c>
      <c r="E37" s="4">
        <f t="shared" si="0"/>
        <v>3.1302854017723254</v>
      </c>
      <c r="F37" s="4">
        <f t="shared" si="1"/>
        <v>1.1118609129438717</v>
      </c>
      <c r="H37" s="4">
        <f>F37-delta*C37</f>
        <v>-0.012069823950284997</v>
      </c>
      <c r="I37" s="4">
        <f>D37*(phi*C37^(phi-1)-rho-delta)</f>
        <v>-0.0017316228104678822</v>
      </c>
    </row>
    <row r="38" spans="1:9" ht="12.75">
      <c r="A38">
        <f t="shared" si="2"/>
        <v>23</v>
      </c>
      <c r="B38" s="4">
        <f>IF(A38&lt;yrT,tax1,IF(A38&lt;yrN,tax2,tax1))</f>
        <v>0.2222222222222222</v>
      </c>
      <c r="C38" s="4">
        <f>C37+H37</f>
        <v>11.227237544991283</v>
      </c>
      <c r="D38" s="4">
        <f>D37+I37</f>
        <v>2.0166928660179857</v>
      </c>
      <c r="E38" s="4">
        <f t="shared" si="0"/>
        <v>3.128484799436234</v>
      </c>
      <c r="F38" s="4">
        <f t="shared" si="1"/>
        <v>1.1117919334182482</v>
      </c>
      <c r="H38" s="4">
        <f>F38-delta*C38</f>
        <v>-0.0109318210808802</v>
      </c>
      <c r="I38" s="4">
        <f>D38*(phi*C38^(phi-1)-rho-delta)</f>
        <v>-0.0015685074705973567</v>
      </c>
    </row>
    <row r="39" spans="1:9" ht="12.75">
      <c r="A39">
        <f t="shared" si="2"/>
        <v>24</v>
      </c>
      <c r="B39" s="4">
        <f>IF(A39&lt;yrT,tax1,IF(A39&lt;yrN,tax2,tax1))</f>
        <v>0.2222222222222222</v>
      </c>
      <c r="C39" s="4">
        <f>C38+H38</f>
        <v>11.216305723910402</v>
      </c>
      <c r="D39" s="4">
        <f>D38+I38</f>
        <v>2.0151243585473884</v>
      </c>
      <c r="E39" s="4">
        <f t="shared" si="0"/>
        <v>3.1268531313508205</v>
      </c>
      <c r="F39" s="4">
        <f t="shared" si="1"/>
        <v>1.1117287728034322</v>
      </c>
      <c r="H39" s="4">
        <f>F39-delta*C39</f>
        <v>-0.009901799587608062</v>
      </c>
      <c r="I39" s="4">
        <f>D39*(phi*C39^(phi-1)-rho-delta)</f>
        <v>-0.0014207859672644607</v>
      </c>
    </row>
    <row r="40" spans="1:9" ht="12.75">
      <c r="A40">
        <f t="shared" si="2"/>
        <v>25</v>
      </c>
      <c r="B40" s="4">
        <f>IF(A40&lt;yrT,tax1,IF(A40&lt;yrN,tax2,tax1))</f>
        <v>0.2222222222222222</v>
      </c>
      <c r="C40" s="4">
        <f>C39+H39</f>
        <v>11.206403924322794</v>
      </c>
      <c r="D40" s="4">
        <f>D39+I39</f>
        <v>2.013703572580124</v>
      </c>
      <c r="E40" s="4">
        <f t="shared" si="0"/>
        <v>3.1253745163833693</v>
      </c>
      <c r="F40" s="4">
        <f t="shared" si="1"/>
        <v>1.1116709438032455</v>
      </c>
      <c r="H40" s="4">
        <f>F40-delta*C40</f>
        <v>-0.008969448629033927</v>
      </c>
      <c r="I40" s="4">
        <f>D40*(phi*C40^(phi-1)-rho-delta)</f>
        <v>-0.001286995077214819</v>
      </c>
    </row>
    <row r="41" spans="1:9" ht="12.75">
      <c r="A41">
        <f t="shared" si="2"/>
        <v>26</v>
      </c>
      <c r="B41" s="4">
        <f>IF(A41&lt;yrT,tax1,IF(A41&lt;yrN,tax2,tax1))</f>
        <v>0.2222222222222222</v>
      </c>
      <c r="C41" s="4">
        <f>C40+H40</f>
        <v>11.197434475693761</v>
      </c>
      <c r="D41" s="4">
        <f>D40+I40</f>
        <v>2.012416577502909</v>
      </c>
      <c r="E41" s="4">
        <f t="shared" si="0"/>
        <v>3.1240345634554343</v>
      </c>
      <c r="F41" s="4">
        <f t="shared" si="1"/>
        <v>1.1116179859525253</v>
      </c>
      <c r="H41" s="4">
        <f>F41-delta*C41</f>
        <v>-0.008125461616850904</v>
      </c>
      <c r="I41" s="4">
        <f>D41*(phi*C41^(phi-1)-rho-delta)</f>
        <v>-0.0011658117443765974</v>
      </c>
    </row>
    <row r="42" spans="1:9" ht="12.75">
      <c r="A42">
        <f t="shared" si="2"/>
        <v>27</v>
      </c>
      <c r="B42" s="4">
        <f>IF(A42&lt;yrT,tax1,IF(A42&lt;yrN,tax2,tax1))</f>
        <v>0.2222222222222222</v>
      </c>
      <c r="C42" s="4">
        <f>C41+H41</f>
        <v>11.18930901407691</v>
      </c>
      <c r="D42" s="4">
        <f>D41+I41</f>
        <v>2.0112507657585326</v>
      </c>
      <c r="E42" s="4">
        <f t="shared" si="0"/>
        <v>3.1228202310325806</v>
      </c>
      <c r="F42" s="4">
        <f t="shared" si="1"/>
        <v>1.111569465274048</v>
      </c>
      <c r="H42" s="4">
        <f>F42-delta*C42</f>
        <v>-0.007361436133643151</v>
      </c>
      <c r="I42" s="4">
        <f>D42*(phi*C42^(phi-1)-rho-delta)</f>
        <v>-0.0010560393509579898</v>
      </c>
    </row>
    <row r="43" spans="1:9" ht="12.75">
      <c r="A43">
        <f t="shared" si="2"/>
        <v>28</v>
      </c>
      <c r="B43" s="4">
        <f>IF(A43&lt;yrT,tax1,IF(A43&lt;yrN,tax2,tax1))</f>
        <v>0.2222222222222222</v>
      </c>
      <c r="C43" s="4">
        <f>C42+H42</f>
        <v>11.181947577943268</v>
      </c>
      <c r="D43" s="4">
        <f>D42+I42</f>
        <v>2.010194726407575</v>
      </c>
      <c r="E43" s="4">
        <f t="shared" si="0"/>
        <v>3.121719699812798</v>
      </c>
      <c r="F43" s="4">
        <f t="shared" si="1"/>
        <v>1.1115249734052233</v>
      </c>
      <c r="H43" s="4">
        <f>F43-delta*C43</f>
        <v>-0.006669784389103484</v>
      </c>
      <c r="I43" s="4">
        <f>D43*(phi*C43^(phi-1)-rho-delta)</f>
        <v>-0.0009565953697745938</v>
      </c>
    </row>
    <row r="44" spans="1:9" ht="12.75">
      <c r="A44">
        <f t="shared" si="2"/>
        <v>29</v>
      </c>
      <c r="B44" s="4">
        <f>IF(A44&lt;yrT,tax1,IF(A44&lt;yrN,tax2,tax1))</f>
        <v>0.2222222222222222</v>
      </c>
      <c r="C44" s="4">
        <f>C43+H43</f>
        <v>11.175277793554164</v>
      </c>
      <c r="D44" s="4">
        <f>D43+I43</f>
        <v>2.0092381310378</v>
      </c>
      <c r="E44" s="4">
        <f t="shared" si="0"/>
        <v>3.120722257357743</v>
      </c>
      <c r="F44" s="4">
        <f t="shared" si="1"/>
        <v>1.1114841263199429</v>
      </c>
      <c r="H44" s="4">
        <f>F44-delta*C44</f>
        <v>-0.006043653035473495</v>
      </c>
      <c r="I44" s="4">
        <f>D44*(phi*C44^(phi-1)-rho-delta)</f>
        <v>-0.0008665002502886625</v>
      </c>
    </row>
    <row r="45" spans="1:9" ht="12.75">
      <c r="A45">
        <f t="shared" si="2"/>
        <v>30</v>
      </c>
      <c r="B45" s="4">
        <f>IF(A45&lt;yrT,tax1,IF(A45&lt;yrN,tax2,tax1))</f>
        <v>0.2222222222222222</v>
      </c>
      <c r="C45" s="4">
        <f>C44+H44</f>
        <v>11.169234140518691</v>
      </c>
      <c r="D45" s="4">
        <f>D44+I44</f>
        <v>2.0083716307875115</v>
      </c>
      <c r="E45" s="4">
        <f t="shared" si="0"/>
        <v>3.1198181935296114</v>
      </c>
      <c r="F45" s="4">
        <f t="shared" si="1"/>
        <v>1.1114465627421</v>
      </c>
      <c r="H45" s="4">
        <f>F45-delta*C45</f>
        <v>-0.00547685130976916</v>
      </c>
      <c r="I45" s="4">
        <f>D45*(phi*C45^(phi-1)-rho-delta)</f>
        <v>-0.0007848674076692133</v>
      </c>
    </row>
    <row r="46" spans="1:9" ht="12.75">
      <c r="A46">
        <f t="shared" si="2"/>
        <v>31</v>
      </c>
      <c r="B46" s="4">
        <f>IF(A46&lt;yrT,tax1,IF(A46&lt;yrN,tax2,tax1))</f>
        <v>0.2222222222222222</v>
      </c>
      <c r="C46" s="4">
        <f>C45+H45</f>
        <v>11.163757289208922</v>
      </c>
      <c r="D46" s="4">
        <f>D45+I45</f>
        <v>2.0075867633798423</v>
      </c>
      <c r="E46" s="4">
        <f t="shared" si="0"/>
        <v>3.1189987057035147</v>
      </c>
      <c r="F46" s="4">
        <f t="shared" si="1"/>
        <v>1.1114119423236724</v>
      </c>
      <c r="H46" s="4">
        <f>F46-delta*C46</f>
        <v>-0.004963786597219855</v>
      </c>
      <c r="I46" s="4">
        <f>D46*(phi*C46^(phi-1)-rho-delta)</f>
        <v>-0.000710894198866123</v>
      </c>
    </row>
    <row r="47" spans="1:9" ht="12.75">
      <c r="A47">
        <f t="shared" si="2"/>
        <v>32</v>
      </c>
      <c r="B47" s="4">
        <f>IF(A47&lt;yrT,tax1,IF(A47&lt;yrN,tax2,tax1))</f>
        <v>0.2222222222222222</v>
      </c>
      <c r="C47" s="4">
        <f>C46+H46</f>
        <v>11.158793502611703</v>
      </c>
      <c r="D47" s="4">
        <f>D46+I46</f>
        <v>2.006875869180976</v>
      </c>
      <c r="E47" s="4">
        <f aca="true" t="shared" si="3" ref="E47:E75">C47^phi-B47</f>
        <v>3.1182558128218196</v>
      </c>
      <c r="F47" s="4">
        <f t="shared" si="1"/>
        <v>1.1113799436408436</v>
      </c>
      <c r="H47" s="4">
        <f>F47-delta*C47</f>
        <v>-0.0044994066203267735</v>
      </c>
      <c r="I47" s="4">
        <f>D47*(phi*C47^(phi-1)-rho-delta)</f>
        <v>-0.0006438537825408284</v>
      </c>
    </row>
    <row r="48" spans="1:9" ht="12.75">
      <c r="A48">
        <f t="shared" si="2"/>
        <v>33</v>
      </c>
      <c r="B48" s="4">
        <f>IF(A48&lt;yrT,tax1,IF(A48&lt;yrN,tax2,tax1))</f>
        <v>0.2222222222222222</v>
      </c>
      <c r="C48" s="4">
        <f>C47+H47</f>
        <v>11.154294095991375</v>
      </c>
      <c r="D48" s="4">
        <f>D47+I47</f>
        <v>2.006232015398435</v>
      </c>
      <c r="E48" s="4">
        <f t="shared" si="3"/>
        <v>3.1175822774440944</v>
      </c>
      <c r="F48" s="4">
        <f t="shared" si="1"/>
        <v>1.1113502620456592</v>
      </c>
      <c r="H48" s="4">
        <f>F48-delta*C48</f>
        <v>-0.004079147553478268</v>
      </c>
      <c r="I48" s="4">
        <f>D48*(phi*C48^(phi-1)-rho-delta)</f>
        <v>-0.0005830877709532432</v>
      </c>
    </row>
    <row r="49" spans="1:9" ht="12.75">
      <c r="A49">
        <f t="shared" si="2"/>
        <v>34</v>
      </c>
      <c r="B49" s="4">
        <f>IF(A49&lt;yrT,tax1,IF(A49&lt;yrN,tax2,tax1))</f>
        <v>0.2222222222222222</v>
      </c>
      <c r="C49" s="4">
        <f>C48+H48</f>
        <v>11.150214948437897</v>
      </c>
      <c r="D49" s="4">
        <f>D48+I48</f>
        <v>2.005648927627482</v>
      </c>
      <c r="E49" s="4">
        <f t="shared" si="3"/>
        <v>3.1169715350248617</v>
      </c>
      <c r="F49" s="4">
        <f t="shared" si="1"/>
        <v>1.1113226073973799</v>
      </c>
      <c r="H49" s="4">
        <f>F49-delta*C49</f>
        <v>-0.003698887446409893</v>
      </c>
      <c r="I49" s="4">
        <f>D49*(phi*C49^(phi-1)-rho-delta)</f>
        <v>-0.0005279995917823351</v>
      </c>
    </row>
    <row r="50" spans="1:9" ht="12.75">
      <c r="A50">
        <f t="shared" si="2"/>
        <v>35</v>
      </c>
      <c r="B50" s="4">
        <f>IF(A50&lt;yrT,tax1,IF(A50&lt;yrN,tax2,tax1))</f>
        <v>0.2222222222222222</v>
      </c>
      <c r="C50" s="4">
        <f>C49+H49</f>
        <v>11.146516060991488</v>
      </c>
      <c r="D50" s="4">
        <f>D49+I49</f>
        <v>2.0051209280356996</v>
      </c>
      <c r="E50" s="4">
        <f t="shared" si="3"/>
        <v>3.116417629722202</v>
      </c>
      <c r="F50" s="4">
        <f t="shared" si="1"/>
        <v>1.1112967016865025</v>
      </c>
      <c r="H50" s="4">
        <f>F50-delta*C50</f>
        <v>-0.003354904412646187</v>
      </c>
      <c r="I50" s="4">
        <f>D50*(phi*C50^(phi-1)-rho-delta)</f>
        <v>-0.0004780484865377325</v>
      </c>
    </row>
    <row r="51" spans="1:9" ht="12.75">
      <c r="A51">
        <f t="shared" si="2"/>
        <v>36</v>
      </c>
      <c r="B51" s="4">
        <f>IF(A51&lt;yrT,tax1,IF(A51&lt;yrN,tax2,tax1))</f>
        <v>0.2222222222222222</v>
      </c>
      <c r="C51" s="4">
        <f>C50+H50</f>
        <v>11.143161156578842</v>
      </c>
      <c r="D51" s="4">
        <f>D50+I50</f>
        <v>2.004642879549162</v>
      </c>
      <c r="E51" s="4">
        <f t="shared" si="3"/>
        <v>3.1159151561040264</v>
      </c>
      <c r="F51" s="4">
        <f t="shared" si="1"/>
        <v>1.1112722765548644</v>
      </c>
      <c r="H51" s="4">
        <f>F51-delta*C51</f>
        <v>-0.003043839103019863</v>
      </c>
      <c r="I51" s="4">
        <f>D51*(phi*C51^(phi-1)-rho-delta)</f>
        <v>-0.0004327440798546612</v>
      </c>
    </row>
    <row r="52" spans="1:9" ht="12.75">
      <c r="A52">
        <f t="shared" si="2"/>
        <v>37</v>
      </c>
      <c r="B52" s="4">
        <f>IF(A52&lt;yrT,tax1,IF(A52&lt;yrN,tax2,tax1))</f>
        <v>0.2222222222222222</v>
      </c>
      <c r="C52" s="4">
        <f>C51+H51</f>
        <v>11.140117317475822</v>
      </c>
      <c r="D52" s="4">
        <f>D51+I51</f>
        <v>2.0042101354693074</v>
      </c>
      <c r="E52" s="4">
        <f t="shared" si="3"/>
        <v>3.1154592061762134</v>
      </c>
      <c r="F52" s="4">
        <f t="shared" si="1"/>
        <v>1.111249070706906</v>
      </c>
      <c r="H52" s="4">
        <f>F52-delta*C52</f>
        <v>-0.0027626610406761287</v>
      </c>
      <c r="I52" s="4">
        <f>D52*(phi*C52^(phi-1)-rho-delta)</f>
        <v>-0.00039164146068509893</v>
      </c>
    </row>
    <row r="53" spans="1:9" ht="12.75">
      <c r="A53">
        <f t="shared" si="2"/>
        <v>38</v>
      </c>
      <c r="B53" s="4">
        <f>IF(A53&lt;yrT,tax1,IF(A53&lt;yrN,tax2,tax1))</f>
        <v>0.2222222222222222</v>
      </c>
      <c r="C53" s="4">
        <f>C52+H52</f>
        <v>11.137354656435146</v>
      </c>
      <c r="D53" s="4">
        <f>D52+I52</f>
        <v>2.0038184940086223</v>
      </c>
      <c r="E53" s="4">
        <f t="shared" si="3"/>
        <v>3.115045321208353</v>
      </c>
      <c r="F53" s="4">
        <f t="shared" si="1"/>
        <v>1.1112268271997308</v>
      </c>
      <c r="H53" s="4">
        <f>F53-delta*C53</f>
        <v>-0.002508638443784017</v>
      </c>
      <c r="I53" s="4">
        <f>D53*(phi*C53^(phi-1)-rho-delta)</f>
        <v>-0.0003543367223144028</v>
      </c>
    </row>
    <row r="54" spans="1:9" ht="12.75">
      <c r="A54">
        <f t="shared" si="2"/>
        <v>39</v>
      </c>
      <c r="B54" s="4">
        <f>IF(A54&lt;yrT,tax1,IF(A54&lt;yrN,tax2,tax1))</f>
        <v>0.2222222222222222</v>
      </c>
      <c r="C54" s="4">
        <f>C53+H53</f>
        <v>11.134846017991363</v>
      </c>
      <c r="D54" s="4">
        <f>D53+I53</f>
        <v>2.003464157286308</v>
      </c>
      <c r="E54" s="4">
        <f t="shared" si="3"/>
        <v>3.1146694478790655</v>
      </c>
      <c r="F54" s="4">
        <f t="shared" si="1"/>
        <v>1.1112052905927574</v>
      </c>
      <c r="H54" s="4">
        <f>F54-delta*C54</f>
        <v>-0.002279311206378809</v>
      </c>
      <c r="I54" s="4">
        <f>D54*(phi*C54^(phi-1)-rho-delta)</f>
        <v>-0.00032046291334658595</v>
      </c>
    </row>
    <row r="55" spans="1:9" ht="12.75">
      <c r="A55">
        <f t="shared" si="2"/>
        <v>40</v>
      </c>
      <c r="B55" s="4">
        <f>IF(A55&lt;yrT,tax1,IF(A55&lt;yrN,tax2,tax1))</f>
        <v>0.2222222222222222</v>
      </c>
      <c r="C55" s="4">
        <f>C54+H54</f>
        <v>11.132566706784983</v>
      </c>
      <c r="D55" s="4">
        <f>D54+I54</f>
        <v>2.0031436943729615</v>
      </c>
      <c r="E55" s="4">
        <f t="shared" si="3"/>
        <v>3.114327898304215</v>
      </c>
      <c r="F55" s="4">
        <f t="shared" si="1"/>
        <v>1.1111842039312534</v>
      </c>
      <c r="H55" s="4">
        <f>F55-delta*C55</f>
        <v>-0.0020724667472449276</v>
      </c>
      <c r="I55" s="4">
        <f>D55*(phi*C55^(phi-1)-rho-delta)</f>
        <v>-0.0002896863563818766</v>
      </c>
    </row>
    <row r="56" spans="1:9" ht="12.75">
      <c r="A56">
        <f t="shared" si="2"/>
        <v>41</v>
      </c>
      <c r="B56" s="4">
        <f>IF(A56&lt;yrT,tax1,IF(A56&lt;yrN,tax2,tax1))</f>
        <v>0.2222222222222222</v>
      </c>
      <c r="C56" s="4">
        <f>C55+H55</f>
        <v>11.130494240037738</v>
      </c>
      <c r="D56" s="4">
        <f>D55+I55</f>
        <v>2.0028540080165795</v>
      </c>
      <c r="E56" s="4">
        <f t="shared" si="3"/>
        <v>3.114017313548214</v>
      </c>
      <c r="F56" s="4">
        <f t="shared" si="1"/>
        <v>1.1111633055316346</v>
      </c>
      <c r="H56" s="4">
        <f>F56-delta*C56</f>
        <v>-0.0018861184721392643</v>
      </c>
      <c r="I56" s="4">
        <f>D56*(phi*C56^(phi-1)-rho-delta)</f>
        <v>-0.00026170329514047034</v>
      </c>
    </row>
    <row r="57" spans="1:9" ht="12.75">
      <c r="A57">
        <f t="shared" si="2"/>
        <v>42</v>
      </c>
      <c r="B57" s="4">
        <f>IF(A57&lt;yrT,tax1,IF(A57&lt;yrN,tax2,tax1))</f>
        <v>0.2222222222222222</v>
      </c>
      <c r="C57" s="4">
        <f>C56+H56</f>
        <v>11.128608121565598</v>
      </c>
      <c r="D57" s="4">
        <f>D56+I56</f>
        <v>2.002592304721439</v>
      </c>
      <c r="E57" s="4">
        <f t="shared" si="3"/>
        <v>3.113734630251382</v>
      </c>
      <c r="F57" s="4">
        <f t="shared" si="1"/>
        <v>1.111142325529943</v>
      </c>
      <c r="H57" s="4">
        <f>F57-delta*C57</f>
        <v>-0.0017184866266168886</v>
      </c>
      <c r="I57" s="4">
        <f>D57*(phi*C57^(phi-1)-rho-delta)</f>
        <v>-0.0002362368343149233</v>
      </c>
    </row>
    <row r="58" spans="1:9" ht="12.75">
      <c r="A58">
        <f t="shared" si="2"/>
        <v>43</v>
      </c>
      <c r="B58" s="4">
        <f>IF(A58&lt;yrT,tax1,IF(A58&lt;yrN,tax2,tax1))</f>
        <v>0.2222222222222222</v>
      </c>
      <c r="C58" s="4">
        <f>C57+H57</f>
        <v>11.126889634938982</v>
      </c>
      <c r="D58" s="4">
        <f>D57+I57</f>
        <v>2.002356067887124</v>
      </c>
      <c r="E58" s="4">
        <f t="shared" si="3"/>
        <v>3.1134770500352427</v>
      </c>
      <c r="F58" s="4">
        <f t="shared" si="1"/>
        <v>1.1111209821481185</v>
      </c>
      <c r="H58" s="4">
        <f>F58-delta*C58</f>
        <v>-0.0015679813457796232</v>
      </c>
      <c r="I58" s="4">
        <f>D58*(phi*C58^(phi-1)-rho-delta)</f>
        <v>-0.00021303413951550963</v>
      </c>
    </row>
    <row r="59" spans="1:9" ht="12.75">
      <c r="A59">
        <f t="shared" si="2"/>
        <v>44</v>
      </c>
      <c r="B59" s="4">
        <f>IF(A59&lt;yrT,tax1,IF(A59&lt;yrN,tax2,tax1))</f>
        <v>0.2222222222222222</v>
      </c>
      <c r="C59" s="4">
        <f>C58+H58</f>
        <v>11.125321653593202</v>
      </c>
      <c r="D59" s="4">
        <f>D58+I58</f>
        <v>2.0021430337476085</v>
      </c>
      <c r="E59" s="4">
        <f t="shared" si="3"/>
        <v>3.113242011373036</v>
      </c>
      <c r="F59" s="4">
        <f t="shared" si="1"/>
        <v>1.1110989776254274</v>
      </c>
      <c r="H59" s="4">
        <f>F59-delta*C59</f>
        <v>-0.0014331877338928933</v>
      </c>
      <c r="I59" s="4">
        <f>D59*(phi*C59^(phi-1)-rho-delta)</f>
        <v>-0.000191863867346528</v>
      </c>
    </row>
    <row r="60" spans="1:9" ht="12.75">
      <c r="A60">
        <f t="shared" si="2"/>
        <v>45</v>
      </c>
      <c r="B60" s="4">
        <f>IF(A60&lt;yrT,tax1,IF(A60&lt;yrN,tax2,tax1))</f>
        <v>0.2222222222222222</v>
      </c>
      <c r="C60" s="4">
        <f>C59+H59</f>
        <v>11.12388846585931</v>
      </c>
      <c r="D60" s="4">
        <f>D59+I59</f>
        <v>2.001951169880262</v>
      </c>
      <c r="E60" s="4">
        <f t="shared" si="3"/>
        <v>3.11302716363475</v>
      </c>
      <c r="F60" s="4">
        <f t="shared" si="1"/>
        <v>1.111075993754488</v>
      </c>
      <c r="H60" s="4">
        <f>F60-delta*C60</f>
        <v>-0.001312852831443001</v>
      </c>
      <c r="I60" s="4">
        <f>D60*(phi*C60^(phi-1)-rho-delta)</f>
        <v>-0.00017251379795690463</v>
      </c>
    </row>
    <row r="61" spans="1:9" ht="12.75">
      <c r="A61">
        <f t="shared" si="2"/>
        <v>46</v>
      </c>
      <c r="B61" s="4">
        <f>IF(A61&lt;yrT,tax1,IF(A61&lt;yrN,tax2,tax1))</f>
        <v>0.2222222222222222</v>
      </c>
      <c r="C61" s="4">
        <f>C60+H60</f>
        <v>11.122575613027866</v>
      </c>
      <c r="D61" s="4">
        <f>D60+I60</f>
        <v>2.001778656082305</v>
      </c>
      <c r="E61" s="4">
        <f t="shared" si="3"/>
        <v>3.112830343034863</v>
      </c>
      <c r="F61" s="4">
        <f t="shared" si="1"/>
        <v>1.1110516869525577</v>
      </c>
      <c r="H61" s="4">
        <f>F61-delta*C61</f>
        <v>-0.0012058743502290081</v>
      </c>
      <c r="I61" s="4">
        <f>D61*(phi*C61^(phi-1)-rho-delta)</f>
        <v>-0.0001547886443683759</v>
      </c>
    </row>
    <row r="62" spans="1:9" ht="12.75">
      <c r="A62">
        <f t="shared" si="2"/>
        <v>47</v>
      </c>
      <c r="B62" s="4">
        <f>IF(A62&lt;yrT,tax1,IF(A62&lt;yrN,tax2,tax1))</f>
        <v>0.2222222222222222</v>
      </c>
      <c r="C62" s="4">
        <f>C61+H61</f>
        <v>11.121369738677638</v>
      </c>
      <c r="D62" s="4">
        <f>D61+I61</f>
        <v>2.001623867437937</v>
      </c>
      <c r="E62" s="4">
        <f t="shared" si="3"/>
        <v>3.112649550226853</v>
      </c>
      <c r="F62" s="4">
        <f t="shared" si="1"/>
        <v>1.1110256827889162</v>
      </c>
      <c r="H62" s="4">
        <f>F62-delta*C62</f>
        <v>-0.0011112910788475538</v>
      </c>
      <c r="I62" s="4">
        <f>D62*(phi*C62^(phi-1)-rho-delta)</f>
        <v>-0.0001385080145259568</v>
      </c>
    </row>
    <row r="63" spans="1:9" ht="12.75">
      <c r="A63">
        <f t="shared" si="2"/>
        <v>48</v>
      </c>
      <c r="B63" s="4">
        <f>IF(A63&lt;yrT,tax1,IF(A63&lt;yrN,tax2,tax1))</f>
        <v>0.2222222222222222</v>
      </c>
      <c r="C63" s="4">
        <f>C62+H62</f>
        <v>11.12025844759879</v>
      </c>
      <c r="D63" s="4">
        <f>D62+I62</f>
        <v>2.001485359423411</v>
      </c>
      <c r="E63" s="4">
        <f t="shared" si="3"/>
        <v>3.112482929301491</v>
      </c>
      <c r="F63" s="4">
        <f t="shared" si="1"/>
        <v>1.1109975698780796</v>
      </c>
      <c r="H63" s="4">
        <f>F63-delta*C63</f>
        <v>-0.0010282748817993514</v>
      </c>
      <c r="I63" s="4">
        <f>D63*(phi*C63^(phi-1)-rho-delta)</f>
        <v>-0.0001235045033553324</v>
      </c>
    </row>
    <row r="64" spans="1:9" ht="12.75">
      <c r="A64">
        <f t="shared" si="2"/>
        <v>49</v>
      </c>
      <c r="B64" s="4">
        <f>IF(A64&lt;yrT,tax1,IF(A64&lt;yrN,tax2,tax1))</f>
        <v>0.2222222222222222</v>
      </c>
      <c r="C64" s="4">
        <f>C63+H63</f>
        <v>11.11923017271699</v>
      </c>
      <c r="D64" s="4">
        <f>D63+I63</f>
        <v>2.001361854920056</v>
      </c>
      <c r="E64" s="4">
        <f t="shared" si="3"/>
        <v>3.11232874795607</v>
      </c>
      <c r="F64" s="4">
        <f t="shared" si="1"/>
        <v>1.1109668930360144</v>
      </c>
      <c r="H64" s="4">
        <f>F64-delta*C64</f>
        <v>-0.0009561242356848076</v>
      </c>
      <c r="I64" s="4">
        <f>D64*(phi*C64^(phi-1)-rho-delta)</f>
        <v>-0.00010962189316224268</v>
      </c>
    </row>
    <row r="65" spans="1:9" ht="12.75">
      <c r="A65">
        <f t="shared" si="2"/>
        <v>50</v>
      </c>
      <c r="B65" s="4">
        <f>IF(A65&lt;yrT,tax1,IF(A65&lt;yrN,tax2,tax1))</f>
        <v>0.2222222222222222</v>
      </c>
      <c r="C65" s="4">
        <f>C64+H64</f>
        <v>11.118274048481306</v>
      </c>
      <c r="D65" s="4">
        <f>D64+I64</f>
        <v>2.0012522330268934</v>
      </c>
      <c r="E65" s="4">
        <f t="shared" si="3"/>
        <v>3.1121853786090417</v>
      </c>
      <c r="F65" s="4">
        <f t="shared" si="1"/>
        <v>1.1109331455821483</v>
      </c>
      <c r="H65" s="4">
        <f>F65-delta*C65</f>
        <v>-0.0008942592659824111</v>
      </c>
      <c r="I65" s="4">
        <f>D65*(phi*C65^(phi-1)-rho-delta)</f>
        <v>-9.671344147757705E-05</v>
      </c>
    </row>
    <row r="66" spans="1:9" ht="12.75">
      <c r="A66">
        <f t="shared" si="2"/>
        <v>51</v>
      </c>
      <c r="B66" s="4">
        <f>IF(A66&lt;yrT,tax1,IF(A66&lt;yrN,tax2,tax1))</f>
        <v>0.2222222222222222</v>
      </c>
      <c r="C66" s="4">
        <f>C65+H65</f>
        <v>11.117379789215324</v>
      </c>
      <c r="D66" s="4">
        <f>D65+I65</f>
        <v>2.001155519585416</v>
      </c>
      <c r="E66" s="4">
        <f t="shared" si="3"/>
        <v>3.1120512802390445</v>
      </c>
      <c r="F66" s="4">
        <f t="shared" si="1"/>
        <v>1.1108957606536287</v>
      </c>
      <c r="H66" s="4">
        <f>F66-delta*C66</f>
        <v>-0.0008422182679037604</v>
      </c>
      <c r="I66" s="4">
        <f>D66*(phi*C66^(phi-1)-rho-delta)</f>
        <v>-8.464023594581947E-05</v>
      </c>
    </row>
    <row r="67" spans="1:9" ht="12.75">
      <c r="A67">
        <f t="shared" si="2"/>
        <v>52</v>
      </c>
      <c r="B67" s="4">
        <f>IF(A67&lt;yrT,tax1,IF(A67&lt;yrN,tax2,tax1))</f>
        <v>0.2222222222222222</v>
      </c>
      <c r="C67" s="4">
        <f>C66+H66</f>
        <v>11.11653757094742</v>
      </c>
      <c r="D67" s="4">
        <f>D66+I66</f>
        <v>2.00107087934947</v>
      </c>
      <c r="E67" s="4">
        <f t="shared" si="3"/>
        <v>3.111924980728994</v>
      </c>
      <c r="F67" s="4">
        <f t="shared" si="1"/>
        <v>1.1108541013795241</v>
      </c>
      <c r="H67" s="4">
        <f>F67-delta*C67</f>
        <v>-0.0007996557152178951</v>
      </c>
      <c r="I67" s="4">
        <f>D67*(phi*C67^(phi-1)-rho-delta)</f>
        <v>-7.326959606756882E-05</v>
      </c>
    </row>
    <row r="68" spans="1:9" ht="12.75">
      <c r="A68">
        <f t="shared" si="2"/>
        <v>53</v>
      </c>
      <c r="B68" s="4">
        <f>IF(A68&lt;yrT,tax1,IF(A68&lt;yrN,tax2,tax1))</f>
        <v>0.2222222222222222</v>
      </c>
      <c r="C68" s="4">
        <f>C67+H67</f>
        <v>11.115737915232202</v>
      </c>
      <c r="D68" s="4">
        <f>D67+I67</f>
        <v>2.0009976097534024</v>
      </c>
      <c r="E68" s="4">
        <f t="shared" si="3"/>
        <v>3.1118050594946207</v>
      </c>
      <c r="F68" s="4">
        <f t="shared" si="1"/>
        <v>1.1108074497412184</v>
      </c>
      <c r="H68" s="4">
        <f>F68-delta*C68</f>
        <v>-0.0007663417820018559</v>
      </c>
      <c r="I68" s="4">
        <f>D68*(phi*C68^(phi-1)-rho-delta)</f>
        <v>-6.247350153568887E-05</v>
      </c>
    </row>
    <row r="69" spans="1:9" ht="12.75">
      <c r="A69">
        <f t="shared" si="2"/>
        <v>54</v>
      </c>
      <c r="B69" s="4">
        <f>IF(A69&lt;yrT,tax1,IF(A69&lt;yrN,tax2,tax1))</f>
        <v>0.2222222222222222</v>
      </c>
      <c r="C69" s="4">
        <f>C68+H68</f>
        <v>11.1149715734502</v>
      </c>
      <c r="D69" s="4">
        <f>D68+I68</f>
        <v>2.000935136251867</v>
      </c>
      <c r="E69" s="4">
        <f t="shared" si="3"/>
        <v>3.1116901301725135</v>
      </c>
      <c r="F69" s="4">
        <f t="shared" si="1"/>
        <v>1.1107549939206467</v>
      </c>
      <c r="H69" s="4">
        <f>F69-delta*C69</f>
        <v>-0.0007421634243733877</v>
      </c>
      <c r="I69" s="4">
        <f>D69*(phi*C69^(phi-1)-rho-delta)</f>
        <v>-5.212702654079067E-05</v>
      </c>
    </row>
    <row r="70" spans="1:9" ht="12.75">
      <c r="A70">
        <f t="shared" si="2"/>
        <v>55</v>
      </c>
      <c r="B70" s="4">
        <f>IF(A70&lt;yrT,tax1,IF(A70&lt;yrN,tax2,tax1))</f>
        <v>0.2222222222222222</v>
      </c>
      <c r="C70" s="4">
        <f>C69+H69</f>
        <v>11.114229410025827</v>
      </c>
      <c r="D70" s="4">
        <f>D69+I69</f>
        <v>2.000883009225326</v>
      </c>
      <c r="E70" s="4">
        <f t="shared" si="3"/>
        <v>3.1115788231351376</v>
      </c>
      <c r="F70" s="4">
        <f t="shared" si="1"/>
        <v>1.1106958139098118</v>
      </c>
      <c r="H70" s="4">
        <f>F70-delta*C70</f>
        <v>-0.0007271270927708962</v>
      </c>
      <c r="I70" s="4">
        <f>D70*(phi*C70^(phi-1)-rho-delta)</f>
        <v>-4.210675874263669E-05</v>
      </c>
    </row>
    <row r="71" spans="1:9" ht="12.75">
      <c r="A71">
        <f t="shared" si="2"/>
        <v>56</v>
      </c>
      <c r="B71" s="4">
        <f>IF(A71&lt;yrT,tax1,IF(A71&lt;yrN,tax2,tax1))</f>
        <v>0.2222222222222222</v>
      </c>
      <c r="C71" s="4">
        <f>C70+H70</f>
        <v>11.113502282933055</v>
      </c>
      <c r="D71" s="4">
        <f>D70+I70</f>
        <v>2.000840902466583</v>
      </c>
      <c r="E71" s="4">
        <f t="shared" si="3"/>
        <v>3.111469767589232</v>
      </c>
      <c r="F71" s="4">
        <f t="shared" si="1"/>
        <v>1.1106288651226492</v>
      </c>
      <c r="H71" s="4">
        <f>F71-delta*C71</f>
        <v>-0.0007213631706564083</v>
      </c>
      <c r="I71" s="4">
        <f>D71*(phi*C71^(phi-1)-rho-delta)</f>
        <v>-3.228918059403015E-05</v>
      </c>
    </row>
    <row r="72" spans="1:9" ht="12.75">
      <c r="A72">
        <f t="shared" si="2"/>
        <v>57</v>
      </c>
      <c r="B72" s="4">
        <f>IF(A72&lt;yrT,tax1,IF(A72&lt;yrN,tax2,tax1))</f>
        <v>0.2222222222222222</v>
      </c>
      <c r="C72" s="4">
        <f>C71+H71</f>
        <v>11.112780919762399</v>
      </c>
      <c r="D72" s="4">
        <f>D71+I71</f>
        <v>2.000808613285989</v>
      </c>
      <c r="E72" s="4">
        <f t="shared" si="3"/>
        <v>3.1113615729991304</v>
      </c>
      <c r="F72" s="4">
        <f t="shared" si="1"/>
        <v>1.1105529597131416</v>
      </c>
      <c r="H72" s="4">
        <f>F72-delta*C72</f>
        <v>-0.0007251322630983381</v>
      </c>
      <c r="I72" s="4">
        <f>D72*(phi*C72^(phi-1)-rho-delta)</f>
        <v>-2.254898932948794E-05</v>
      </c>
    </row>
    <row r="73" spans="1:9" ht="12.75">
      <c r="A73">
        <f t="shared" si="2"/>
        <v>58</v>
      </c>
      <c r="B73" s="4">
        <f>IF(A73&lt;yrT,tax1,IF(A73&lt;yrN,tax2,tax1))</f>
        <v>0.2222222222222222</v>
      </c>
      <c r="C73" s="4">
        <f>C72+H72</f>
        <v>11.112055787499301</v>
      </c>
      <c r="D73" s="4">
        <f>D72+I72</f>
        <v>2.0007860642966593</v>
      </c>
      <c r="E73" s="4">
        <f t="shared" si="3"/>
        <v>3.111252809557572</v>
      </c>
      <c r="F73" s="4">
        <f t="shared" si="1"/>
        <v>1.1104667452609127</v>
      </c>
      <c r="H73" s="4">
        <f>F73-delta*C73</f>
        <v>-0.0007388334890174875</v>
      </c>
      <c r="I73" s="4">
        <f>D73*(phi*C73^(phi-1)-rho-delta)</f>
        <v>-1.2757330157396766E-05</v>
      </c>
    </row>
    <row r="74" spans="1:9" ht="12.75">
      <c r="A74">
        <f t="shared" si="2"/>
        <v>59</v>
      </c>
      <c r="B74" s="4">
        <f>IF(A74&lt;yrT,tax1,IF(A74&lt;yrN,tax2,tax1))</f>
        <v>0.2222222222222222</v>
      </c>
      <c r="C74" s="4">
        <f>C73+H73</f>
        <v>11.111316954010285</v>
      </c>
      <c r="D74" s="4">
        <f>D73+I73</f>
        <v>2.0007733069665017</v>
      </c>
      <c r="E74" s="4">
        <f t="shared" si="3"/>
        <v>3.111141987402985</v>
      </c>
      <c r="F74" s="4">
        <f t="shared" si="1"/>
        <v>1.1103686804364834</v>
      </c>
      <c r="H74" s="4">
        <f>F74-delta*C74</f>
        <v>-0.0007630149645450057</v>
      </c>
      <c r="I74" s="4">
        <f>D74*(phi*C74^(phi-1)-rho-delta)</f>
        <v>-2.7799149769697837E-06</v>
      </c>
    </row>
    <row r="75" spans="1:9" ht="12.75">
      <c r="A75">
        <f t="shared" si="2"/>
        <v>60</v>
      </c>
      <c r="B75" s="4">
        <f>IF(A75&lt;yrT,tax1,IF(A75&lt;yrN,tax2,tax1))</f>
        <v>0.2222222222222222</v>
      </c>
      <c r="C75" s="4">
        <f>C74+H74</f>
        <v>11.11055393904574</v>
      </c>
      <c r="D75" s="4">
        <f>D74+I74</f>
        <v>2.000770527051525</v>
      </c>
      <c r="E75" s="4">
        <f t="shared" si="3"/>
        <v>3.111027534253542</v>
      </c>
      <c r="F75" s="4">
        <f t="shared" si="1"/>
        <v>1.110257007202017</v>
      </c>
      <c r="H75" s="4">
        <f>F75-delta*C75</f>
        <v>-0.0007983867025569413</v>
      </c>
      <c r="I75" s="4">
        <f>D75*(phi*C75^(phi-1)-rho-delta)</f>
        <v>7.5250037763871196E-06</v>
      </c>
    </row>
    <row r="76" spans="1:10" ht="12.75">
      <c r="A76" s="2"/>
      <c r="B76" s="4"/>
      <c r="C76" s="4"/>
      <c r="D76" s="4"/>
      <c r="E76" s="4"/>
      <c r="F76" s="4"/>
      <c r="G76" s="4"/>
      <c r="H76" s="4"/>
      <c r="I76" s="4"/>
      <c r="J76" s="4"/>
    </row>
    <row r="77" spans="2:10" ht="12.75">
      <c r="B77" s="4"/>
      <c r="C77" s="4"/>
      <c r="D77" s="4"/>
      <c r="E77" s="4"/>
      <c r="F77" s="4"/>
      <c r="G77" s="4"/>
      <c r="H77" s="4"/>
      <c r="I77" s="4"/>
      <c r="J77" s="4"/>
    </row>
    <row r="78" spans="2:10" ht="12.75">
      <c r="B78" s="4"/>
      <c r="C78" s="4"/>
      <c r="D78" s="4"/>
      <c r="E78" s="4"/>
      <c r="F78" s="4"/>
      <c r="G78" s="4"/>
      <c r="H78" s="4"/>
      <c r="I78" s="4"/>
      <c r="J78" s="4"/>
    </row>
    <row r="79" spans="2:10" ht="12.75">
      <c r="B79" s="4"/>
      <c r="C79" s="4"/>
      <c r="D79" s="4"/>
      <c r="E79" s="4"/>
      <c r="F79" s="4"/>
      <c r="G79" s="4"/>
      <c r="H79" s="4"/>
      <c r="I79" s="4"/>
      <c r="J79" s="4"/>
    </row>
    <row r="80" spans="2:10" ht="12.75">
      <c r="B80" s="4"/>
      <c r="C80" s="4"/>
      <c r="D80" s="4"/>
      <c r="E80" s="4"/>
      <c r="F80" s="4"/>
      <c r="G80" s="4"/>
      <c r="H80" s="4"/>
      <c r="I80" s="4"/>
      <c r="J80" s="4"/>
    </row>
    <row r="81" spans="2:10" ht="12.75">
      <c r="B81" s="4"/>
      <c r="C81" s="4"/>
      <c r="D81" s="4"/>
      <c r="E81" s="4"/>
      <c r="F81" s="4"/>
      <c r="G81" s="4"/>
      <c r="H81" s="4"/>
      <c r="I81" s="4"/>
      <c r="J81" s="4"/>
    </row>
    <row r="82" spans="2:10" ht="12.75">
      <c r="B82" s="4"/>
      <c r="C82" s="4"/>
      <c r="D82" s="4"/>
      <c r="E82" s="4"/>
      <c r="F82" s="4"/>
      <c r="G82" s="4"/>
      <c r="H82" s="4"/>
      <c r="I82" s="4"/>
      <c r="J82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H24" sqref="H24"/>
    </sheetView>
  </sheetViews>
  <sheetFormatPr defaultColWidth="9.140625" defaultRowHeight="12.75"/>
  <sheetData>
    <row r="1" spans="1:4" ht="18">
      <c r="A1" s="11" t="str">
        <f>Sheet1!A1</f>
        <v>Ramsey Model Example</v>
      </c>
      <c r="B1" s="1"/>
      <c r="C1" s="1"/>
      <c r="D1" s="1"/>
    </row>
    <row r="3" ht="12.75">
      <c r="A3" t="s">
        <v>28</v>
      </c>
    </row>
    <row r="5" spans="1:5" ht="12.75">
      <c r="A5" s="12" t="str">
        <f>Sheet1!A14</f>
        <v>year</v>
      </c>
      <c r="B5" s="12" t="str">
        <f>Sheet1!B14</f>
        <v>tax</v>
      </c>
      <c r="C5" s="13" t="s">
        <v>0</v>
      </c>
      <c r="D5" s="13" t="s">
        <v>23</v>
      </c>
      <c r="E5" s="12" t="s">
        <v>10</v>
      </c>
    </row>
    <row r="6" spans="1:5" ht="12.75">
      <c r="A6" s="14">
        <f>Sheet1!A15</f>
        <v>0</v>
      </c>
      <c r="B6" s="14">
        <f>Sheet1!B15/taxss</f>
        <v>0.5</v>
      </c>
      <c r="C6" s="15">
        <f>Sheet1!C15/kss</f>
        <v>1</v>
      </c>
      <c r="D6" s="15">
        <f>Sheet1!D15/css</f>
        <v>1.041099</v>
      </c>
      <c r="E6" s="15">
        <f>Sheet1!F15/iss</f>
        <v>1.0260217999999999</v>
      </c>
    </row>
    <row r="7" spans="1:5" ht="12.75">
      <c r="A7" s="14">
        <f>Sheet1!A16</f>
        <v>1</v>
      </c>
      <c r="B7" s="14">
        <f>Sheet1!B16/taxss</f>
        <v>0.5</v>
      </c>
      <c r="C7" s="15">
        <f>Sheet1!C16/kss</f>
        <v>1.00260218</v>
      </c>
      <c r="D7" s="15">
        <f>Sheet1!D16/css</f>
        <v>1.041099</v>
      </c>
      <c r="E7" s="15">
        <f>Sheet1!F16/iss</f>
        <v>1.0299225340456506</v>
      </c>
    </row>
    <row r="8" spans="1:5" ht="12.75">
      <c r="A8" s="14">
        <f>Sheet1!A17</f>
        <v>2</v>
      </c>
      <c r="B8" s="14">
        <f>Sheet1!B17/taxss</f>
        <v>0.5</v>
      </c>
      <c r="C8" s="15">
        <f>Sheet1!C17/kss</f>
        <v>1.005334215404565</v>
      </c>
      <c r="D8" s="15">
        <f>Sheet1!D17/css</f>
        <v>1.0408962111594018</v>
      </c>
      <c r="E8" s="15">
        <f>Sheet1!F17/iss</f>
        <v>1.0343775011887162</v>
      </c>
    </row>
    <row r="9" spans="1:5" ht="12.75">
      <c r="A9" s="14">
        <f>Sheet1!A18</f>
        <v>3</v>
      </c>
      <c r="B9" s="14">
        <f>Sheet1!B18/taxss</f>
        <v>0.5</v>
      </c>
      <c r="C9" s="15">
        <f>Sheet1!C18/kss</f>
        <v>1.0082385439829802</v>
      </c>
      <c r="D9" s="15">
        <f>Sheet1!D18/css</f>
        <v>1.0404814424277613</v>
      </c>
      <c r="E9" s="15">
        <f>Sheet1!F18/iss</f>
        <v>1.039465871311315</v>
      </c>
    </row>
    <row r="10" spans="1:5" ht="12.75">
      <c r="A10" s="14">
        <f>Sheet1!A19</f>
        <v>4</v>
      </c>
      <c r="B10" s="14">
        <f>Sheet1!B19/taxss</f>
        <v>0.5</v>
      </c>
      <c r="C10" s="15">
        <f>Sheet1!C19/kss</f>
        <v>1.0113612767158136</v>
      </c>
      <c r="D10" s="15">
        <f>Sheet1!D19/css</f>
        <v>1.0398424838848688</v>
      </c>
      <c r="E10" s="15">
        <f>Sheet1!F19/iss</f>
        <v>1.0452773126339645</v>
      </c>
    </row>
    <row r="11" spans="1:5" ht="12.75">
      <c r="A11" s="14">
        <f>Sheet1!A20</f>
        <v>5</v>
      </c>
      <c r="B11" s="14">
        <f>Sheet1!B20/taxss</f>
        <v>0.5</v>
      </c>
      <c r="C11" s="15">
        <f>Sheet1!C20/kss</f>
        <v>1.014752880307629</v>
      </c>
      <c r="D11" s="15">
        <f>Sheet1!D20/css</f>
        <v>1.0389639176972492</v>
      </c>
      <c r="E11" s="15">
        <f>Sheet1!F20/iss</f>
        <v>1.051913247356706</v>
      </c>
    </row>
    <row r="12" spans="1:5" ht="12.75">
      <c r="A12" s="14">
        <f>Sheet1!A21</f>
        <v>6</v>
      </c>
      <c r="B12" s="14">
        <f>Sheet1!B21/taxss</f>
        <v>0.5</v>
      </c>
      <c r="C12" s="15">
        <f>Sheet1!C21/kss</f>
        <v>1.0184689170125365</v>
      </c>
      <c r="D12" s="15">
        <f>Sheet1!D21/css</f>
        <v>1.0378269047315607</v>
      </c>
      <c r="E12" s="15">
        <f>Sheet1!F21/iss</f>
        <v>1.0594882019110365</v>
      </c>
    </row>
    <row r="13" spans="1:5" ht="12.75">
      <c r="A13" s="14">
        <f>Sheet1!A22</f>
        <v>7</v>
      </c>
      <c r="B13" s="14">
        <f>Sheet1!B22/taxss</f>
        <v>0.5</v>
      </c>
      <c r="C13" s="15">
        <f>Sheet1!C22/kss</f>
        <v>1.0225708455023867</v>
      </c>
      <c r="D13" s="15">
        <f>Sheet1!D22/css</f>
        <v>1.0364089504156127</v>
      </c>
      <c r="E13" s="15">
        <f>Sheet1!F22/iss</f>
        <v>1.0681312423942089</v>
      </c>
    </row>
    <row r="14" spans="1:5" ht="12.75">
      <c r="A14" s="14">
        <f>Sheet1!A23</f>
        <v>8</v>
      </c>
      <c r="B14" s="14">
        <f>Sheet1!B23/taxss</f>
        <v>0.5</v>
      </c>
      <c r="C14" s="15">
        <f>Sheet1!C23/kss</f>
        <v>1.027126885191569</v>
      </c>
      <c r="D14" s="15">
        <f>Sheet1!D23/css</f>
        <v>1.034683655150592</v>
      </c>
      <c r="E14" s="15">
        <f>Sheet1!F23/iss</f>
        <v>1.077987478615731</v>
      </c>
    </row>
    <row r="15" spans="1:5" ht="12.75">
      <c r="A15" s="14">
        <f>Sheet1!A24</f>
        <v>9</v>
      </c>
      <c r="B15" s="14">
        <f>Sheet1!B24/taxss</f>
        <v>0.5</v>
      </c>
      <c r="C15" s="15">
        <f>Sheet1!C24/kss</f>
        <v>1.0322129445339852</v>
      </c>
      <c r="D15" s="15">
        <f>Sheet1!D24/css</f>
        <v>1.032620456780885</v>
      </c>
      <c r="E15" s="15">
        <f>Sheet1!F24/iss</f>
        <v>1.089219610990786</v>
      </c>
    </row>
    <row r="16" spans="1:5" ht="12.75">
      <c r="A16" s="14">
        <f>Sheet1!A25</f>
        <v>10</v>
      </c>
      <c r="B16" s="14">
        <f>Sheet1!B25/taxss</f>
        <v>1</v>
      </c>
      <c r="C16" s="15">
        <f>Sheet1!C25/kss</f>
        <v>1.0379136111796652</v>
      </c>
      <c r="D16" s="15">
        <f>Sheet1!D25/css</f>
        <v>1.030184375388017</v>
      </c>
      <c r="E16" s="15">
        <f>Sheet1!F25/iss</f>
        <v>1.0020094829552433</v>
      </c>
    </row>
    <row r="17" spans="1:5" ht="12.75">
      <c r="A17" s="14">
        <f>Sheet1!A26</f>
        <v>11</v>
      </c>
      <c r="B17" s="14">
        <f>Sheet1!B26/taxss</f>
        <v>1</v>
      </c>
      <c r="C17" s="15">
        <f>Sheet1!C26/kss</f>
        <v>1.034323198357223</v>
      </c>
      <c r="D17" s="15">
        <f>Sheet1!D26/css</f>
        <v>1.027335774042712</v>
      </c>
      <c r="E17" s="15">
        <f>Sheet1!F26/iss</f>
        <v>1.001846046361081</v>
      </c>
    </row>
    <row r="18" spans="1:5" ht="12.75">
      <c r="A18" s="14">
        <f>Sheet1!A27</f>
        <v>12</v>
      </c>
      <c r="B18" s="14">
        <f>Sheet1!B27/taxss</f>
        <v>1</v>
      </c>
      <c r="C18" s="15">
        <f>Sheet1!C27/kss</f>
        <v>1.0310754831576088</v>
      </c>
      <c r="D18" s="15">
        <f>Sheet1!D27/css</f>
        <v>1.0247573533991527</v>
      </c>
      <c r="E18" s="15">
        <f>Sheet1!F27/iss</f>
        <v>1.0016933762532534</v>
      </c>
    </row>
    <row r="19" spans="1:5" ht="12.75">
      <c r="A19" s="14">
        <f>Sheet1!A28</f>
        <v>13</v>
      </c>
      <c r="B19" s="14">
        <f>Sheet1!B28/taxss</f>
        <v>1</v>
      </c>
      <c r="C19" s="15">
        <f>Sheet1!C28/kss</f>
        <v>1.0281372724671731</v>
      </c>
      <c r="D19" s="15">
        <f>Sheet1!D28/css</f>
        <v>1.022423252417045</v>
      </c>
      <c r="E19" s="15">
        <f>Sheet1!F28/iss</f>
        <v>1.0015512693602113</v>
      </c>
    </row>
    <row r="20" spans="1:5" ht="12.75">
      <c r="A20" s="14">
        <f>Sheet1!A29</f>
        <v>14</v>
      </c>
      <c r="B20" s="14">
        <f>Sheet1!B29/taxss</f>
        <v>1</v>
      </c>
      <c r="C20" s="15">
        <f>Sheet1!C29/kss</f>
        <v>1.025478672156477</v>
      </c>
      <c r="D20" s="15">
        <f>Sheet1!D29/css</f>
        <v>1.020310127361167</v>
      </c>
      <c r="E20" s="15">
        <f>Sheet1!F29/iss</f>
        <v>1.0014193956524087</v>
      </c>
    </row>
    <row r="21" spans="1:5" ht="12.75">
      <c r="A21" s="14">
        <f>Sheet1!A30</f>
        <v>15</v>
      </c>
      <c r="B21" s="14">
        <f>Sheet1!B30/taxss</f>
        <v>1</v>
      </c>
      <c r="C21" s="15">
        <f>Sheet1!C30/kss</f>
        <v>1.02307274450607</v>
      </c>
      <c r="D21" s="15">
        <f>Sheet1!D30/css</f>
        <v>1.0183968995455541</v>
      </c>
      <c r="E21" s="15">
        <f>Sheet1!F30/iss</f>
        <v>1.0012973360935833</v>
      </c>
    </row>
    <row r="22" spans="1:5" ht="12.75">
      <c r="A22" s="14">
        <f>Sheet1!A31</f>
        <v>16</v>
      </c>
      <c r="B22" s="14">
        <f>Sheet1!B31/taxss</f>
        <v>1</v>
      </c>
      <c r="C22" s="15">
        <f>Sheet1!C31/kss</f>
        <v>1.0208952036648213</v>
      </c>
      <c r="D22" s="15">
        <f>Sheet1!D31/css</f>
        <v>1.0166645295984147</v>
      </c>
      <c r="E22" s="15">
        <f>Sheet1!F31/iss</f>
        <v>1.0011846121974883</v>
      </c>
    </row>
    <row r="23" spans="1:5" ht="12.75">
      <c r="A23" s="14">
        <f>Sheet1!A32</f>
        <v>17</v>
      </c>
      <c r="B23" s="14">
        <f>Sheet1!B32/taxss</f>
        <v>1</v>
      </c>
      <c r="C23" s="15">
        <f>Sheet1!C32/kss</f>
        <v>1.018924144518088</v>
      </c>
      <c r="D23" s="15">
        <f>Sheet1!D32/css</f>
        <v>1.0150958152565555</v>
      </c>
      <c r="E23" s="15">
        <f>Sheet1!F32/iss</f>
        <v>1.0010807089854388</v>
      </c>
    </row>
    <row r="24" spans="1:5" ht="12.75">
      <c r="A24" s="14">
        <f>Sheet1!A33</f>
        <v>18</v>
      </c>
      <c r="B24" s="14">
        <f>Sheet1!B33/taxss</f>
        <v>1</v>
      </c>
      <c r="C24" s="15">
        <f>Sheet1!C33/kss</f>
        <v>1.0171398009648231</v>
      </c>
      <c r="D24" s="15">
        <f>Sheet1!D33/css</f>
        <v>1.0136752100672821</v>
      </c>
      <c r="E24" s="15">
        <f>Sheet1!F33/iss</f>
        <v>1.0009850926422426</v>
      </c>
    </row>
    <row r="25" spans="1:5" ht="12.75">
      <c r="A25" s="14">
        <f>Sheet1!A34</f>
        <v>19</v>
      </c>
      <c r="B25" s="14">
        <f>Sheet1!B34/taxss</f>
        <v>1</v>
      </c>
      <c r="C25" s="15">
        <f>Sheet1!C34/kss</f>
        <v>1.0155243301325652</v>
      </c>
      <c r="D25" s="15">
        <f>Sheet1!D34/css</f>
        <v>1.0123886606948704</v>
      </c>
      <c r="E25" s="15">
        <f>Sheet1!F34/iss</f>
        <v>1.0008972239244995</v>
      </c>
    </row>
    <row r="26" spans="1:5" ht="12.75">
      <c r="A26" s="14">
        <f>Sheet1!A35</f>
        <v>20</v>
      </c>
      <c r="B26" s="14">
        <f>Sheet1!B35/taxss</f>
        <v>1</v>
      </c>
      <c r="C26" s="15">
        <f>Sheet1!C35/kss</f>
        <v>1.0140616195117587</v>
      </c>
      <c r="D26" s="15">
        <f>Sheet1!D35/css</f>
        <v>1.0112234608051105</v>
      </c>
      <c r="E26" s="15">
        <f>Sheet1!F35/iss</f>
        <v>1.0008165681761696</v>
      </c>
    </row>
    <row r="27" spans="1:5" ht="12.75">
      <c r="A27" s="14">
        <f>Sheet1!A36</f>
        <v>21</v>
      </c>
      <c r="B27" s="14">
        <f>Sheet1!B36/taxss</f>
        <v>1</v>
      </c>
      <c r="C27" s="15">
        <f>Sheet1!C36/kss</f>
        <v>1.0127371143781998</v>
      </c>
      <c r="D27" s="15">
        <f>Sheet1!D36/css</f>
        <v>1.0101681197413577</v>
      </c>
      <c r="E27" s="15">
        <f>Sheet1!F36/iss</f>
        <v>1.0007426026436141</v>
      </c>
    </row>
    <row r="28" spans="1:5" ht="12.75">
      <c r="A28" s="14">
        <f>Sheet1!A37</f>
        <v>22</v>
      </c>
      <c r="B28" s="14">
        <f>Sheet1!B37/taxss</f>
        <v>1</v>
      </c>
      <c r="C28" s="15">
        <f>Sheet1!C37/kss</f>
        <v>1.0115376632047413</v>
      </c>
      <c r="D28" s="15">
        <f>Sheet1!D37/css</f>
        <v>1.0092122444142269</v>
      </c>
      <c r="E28" s="15">
        <f>Sheet1!F37/iss</f>
        <v>1.0006748216494847</v>
      </c>
    </row>
    <row r="29" spans="1:5" ht="12.75">
      <c r="A29" s="14">
        <f>Sheet1!A38</f>
        <v>23</v>
      </c>
      <c r="B29" s="14">
        <f>Sheet1!B38/taxss</f>
        <v>1</v>
      </c>
      <c r="C29" s="15">
        <f>Sheet1!C38/kss</f>
        <v>1.0104513790492156</v>
      </c>
      <c r="D29" s="15">
        <f>Sheet1!D38/css</f>
        <v>1.0083464330089928</v>
      </c>
      <c r="E29" s="15">
        <f>Sheet1!F38/iss</f>
        <v>1.0006127400764235</v>
      </c>
    </row>
    <row r="30" spans="1:5" ht="12.75">
      <c r="A30" s="14">
        <f>Sheet1!A39</f>
        <v>24</v>
      </c>
      <c r="B30" s="14">
        <f>Sheet1!B39/taxss</f>
        <v>1</v>
      </c>
      <c r="C30" s="15">
        <f>Sheet1!C39/kss</f>
        <v>1.0094675151519363</v>
      </c>
      <c r="D30" s="15">
        <f>Sheet1!D39/css</f>
        <v>1.0075621792736942</v>
      </c>
      <c r="E30" s="15">
        <f>Sheet1!F39/iss</f>
        <v>1.000555895523089</v>
      </c>
    </row>
    <row r="31" spans="1:5" ht="12.75">
      <c r="A31" s="14">
        <f>Sheet1!A40</f>
        <v>25</v>
      </c>
      <c r="B31" s="14">
        <f>Sheet1!B40/taxss</f>
        <v>1</v>
      </c>
      <c r="C31" s="15">
        <f>Sheet1!C40/kss</f>
        <v>1.0085763531890517</v>
      </c>
      <c r="D31" s="15">
        <f>Sheet1!D40/css</f>
        <v>1.006851786290062</v>
      </c>
      <c r="E31" s="15">
        <f>Sheet1!F40/iss</f>
        <v>1.000503849422921</v>
      </c>
    </row>
    <row r="32" spans="1:5" ht="12.75">
      <c r="A32" s="14">
        <f>Sheet1!A41</f>
        <v>26</v>
      </c>
      <c r="B32" s="14">
        <f>Sheet1!B41/taxss</f>
        <v>1</v>
      </c>
      <c r="C32" s="15">
        <f>Sheet1!C41/kss</f>
        <v>1.0077691028124387</v>
      </c>
      <c r="D32" s="15">
        <f>Sheet1!D41/css</f>
        <v>1.0062082887514545</v>
      </c>
      <c r="E32" s="15">
        <f>Sheet1!F41/iss</f>
        <v>1.0004561873572728</v>
      </c>
    </row>
    <row r="33" spans="1:5" ht="12.75">
      <c r="A33" s="14">
        <f>Sheet1!A42</f>
        <v>27</v>
      </c>
      <c r="B33" s="14">
        <f>Sheet1!B42/taxss</f>
        <v>1</v>
      </c>
      <c r="C33" s="15">
        <f>Sheet1!C42/kss</f>
        <v>1.007037811266922</v>
      </c>
      <c r="D33" s="15">
        <f>Sheet1!D42/css</f>
        <v>1.0056253828792663</v>
      </c>
      <c r="E33" s="15">
        <f>Sheet1!F42/iss</f>
        <v>1.0004125187466433</v>
      </c>
    </row>
    <row r="34" spans="1:5" ht="12.75">
      <c r="A34" s="14">
        <f>Sheet1!A43</f>
        <v>28</v>
      </c>
      <c r="B34" s="14">
        <f>Sheet1!B43/taxss</f>
        <v>1</v>
      </c>
      <c r="C34" s="15">
        <f>Sheet1!C43/kss</f>
        <v>1.0063752820148943</v>
      </c>
      <c r="D34" s="15">
        <f>Sheet1!D43/css</f>
        <v>1.0050973632037874</v>
      </c>
      <c r="E34" s="15">
        <f>Sheet1!F43/iss</f>
        <v>1.000372476064701</v>
      </c>
    </row>
    <row r="35" spans="1:5" ht="12.75">
      <c r="A35" s="14">
        <f>Sheet1!A44</f>
        <v>29</v>
      </c>
      <c r="B35" s="14">
        <f>Sheet1!B44/taxss</f>
        <v>1</v>
      </c>
      <c r="C35" s="15">
        <f>Sheet1!C44/kss</f>
        <v>1.005775001419875</v>
      </c>
      <c r="D35" s="15">
        <f>Sheet1!D44/css</f>
        <v>1.0046190655189</v>
      </c>
      <c r="E35" s="15">
        <f>Sheet1!F44/iss</f>
        <v>1.0003357136879487</v>
      </c>
    </row>
    <row r="36" spans="1:5" ht="12.75">
      <c r="A36" s="14">
        <f>Sheet1!A45</f>
        <v>30</v>
      </c>
      <c r="B36" s="14">
        <f>Sheet1!B45/taxss</f>
        <v>1</v>
      </c>
      <c r="C36" s="15">
        <f>Sheet1!C45/kss</f>
        <v>1.0052310726466824</v>
      </c>
      <c r="D36" s="15">
        <f>Sheet1!D45/css</f>
        <v>1.0041858153937557</v>
      </c>
      <c r="E36" s="15">
        <f>Sheet1!F45/iss</f>
        <v>1.0003019064678902</v>
      </c>
    </row>
    <row r="37" spans="1:5" ht="12.75">
      <c r="A37" s="14">
        <f>Sheet1!A46</f>
        <v>31</v>
      </c>
      <c r="B37" s="14">
        <f>Sheet1!B46/taxss</f>
        <v>1</v>
      </c>
      <c r="C37" s="15">
        <f>Sheet1!C46/kss</f>
        <v>1.0047381560288031</v>
      </c>
      <c r="D37" s="15">
        <f>Sheet1!D46/css</f>
        <v>1.0037933816899212</v>
      </c>
      <c r="E37" s="15">
        <f>Sheet1!F46/iss</f>
        <v>1.0002707480913053</v>
      </c>
    </row>
    <row r="38" spans="1:5" ht="12.75">
      <c r="A38" s="14">
        <f>Sheet1!A47</f>
        <v>32</v>
      </c>
      <c r="B38" s="14">
        <f>Sheet1!B47/taxss</f>
        <v>1</v>
      </c>
      <c r="C38" s="15">
        <f>Sheet1!C47/kss</f>
        <v>1.0042914152350535</v>
      </c>
      <c r="D38" s="15">
        <f>Sheet1!D47/css</f>
        <v>1.003437934590488</v>
      </c>
      <c r="E38" s="15">
        <f>Sheet1!F47/iss</f>
        <v>1.0002419492767594</v>
      </c>
    </row>
    <row r="39" spans="1:5" ht="12.75">
      <c r="A39" s="14">
        <f>Sheet1!A48</f>
        <v>33</v>
      </c>
      <c r="B39" s="14">
        <f>Sheet1!B48/taxss</f>
        <v>1</v>
      </c>
      <c r="C39" s="15">
        <f>Sheet1!C48/kss</f>
        <v>1.003886468639224</v>
      </c>
      <c r="D39" s="15">
        <f>Sheet1!D48/css</f>
        <v>1.0031160076992176</v>
      </c>
      <c r="E39" s="15">
        <f>Sheet1!F48/iss</f>
        <v>1.0002152358410934</v>
      </c>
    </row>
    <row r="40" spans="1:5" ht="12.75">
      <c r="A40" s="14">
        <f>Sheet1!A49</f>
        <v>34</v>
      </c>
      <c r="B40" s="14">
        <f>Sheet1!B49/taxss</f>
        <v>1</v>
      </c>
      <c r="C40" s="15">
        <f>Sheet1!C49/kss</f>
        <v>1.003519345359411</v>
      </c>
      <c r="D40" s="15">
        <f>Sheet1!D49/css</f>
        <v>1.002824463813741</v>
      </c>
      <c r="E40" s="15">
        <f>Sheet1!F49/iss</f>
        <v>1.000190346657642</v>
      </c>
    </row>
    <row r="41" spans="1:5" ht="12.75">
      <c r="A41" s="14">
        <f>Sheet1!A50</f>
        <v>35</v>
      </c>
      <c r="B41" s="14">
        <f>Sheet1!B50/taxss</f>
        <v>1</v>
      </c>
      <c r="C41" s="15">
        <f>Sheet1!C50/kss</f>
        <v>1.003186445489234</v>
      </c>
      <c r="D41" s="15">
        <f>Sheet1!D50/css</f>
        <v>1.0025604640178498</v>
      </c>
      <c r="E41" s="15">
        <f>Sheet1!F50/iss</f>
        <v>1.0001670315178524</v>
      </c>
    </row>
    <row r="42" spans="1:5" ht="12.75">
      <c r="A42" s="14">
        <f>Sheet1!A51</f>
        <v>36</v>
      </c>
      <c r="B42" s="14">
        <f>Sheet1!B51/taxss</f>
        <v>1</v>
      </c>
      <c r="C42" s="15">
        <f>Sheet1!C51/kss</f>
        <v>1.002884504092096</v>
      </c>
      <c r="D42" s="15">
        <f>Sheet1!D51/css</f>
        <v>1.002321439774581</v>
      </c>
      <c r="E42" s="15">
        <f>Sheet1!F51/iss</f>
        <v>1.0001450488993782</v>
      </c>
    </row>
    <row r="43" spans="1:5" ht="12.75">
      <c r="A43" s="14">
        <f>Sheet1!A52</f>
        <v>37</v>
      </c>
      <c r="B43" s="14">
        <f>Sheet1!B52/taxss</f>
        <v>1</v>
      </c>
      <c r="C43" s="15">
        <f>Sheet1!C52/kss</f>
        <v>1.0026105585728242</v>
      </c>
      <c r="D43" s="15">
        <f>Sheet1!D52/css</f>
        <v>1.0021050677346537</v>
      </c>
      <c r="E43" s="15">
        <f>Sheet1!F52/iss</f>
        <v>1.0001241636362157</v>
      </c>
    </row>
    <row r="44" spans="1:5" ht="12.75">
      <c r="A44" s="14">
        <f>Sheet1!A53</f>
        <v>38</v>
      </c>
      <c r="B44" s="14">
        <f>Sheet1!B53/taxss</f>
        <v>1</v>
      </c>
      <c r="C44" s="15">
        <f>Sheet1!C53/kss</f>
        <v>1.0023619190791633</v>
      </c>
      <c r="D44" s="15">
        <f>Sheet1!D53/css</f>
        <v>1.0019092470043112</v>
      </c>
      <c r="E44" s="15">
        <f>Sheet1!F53/iss</f>
        <v>1.0001041444797578</v>
      </c>
    </row>
    <row r="45" spans="1:5" ht="12.75">
      <c r="A45" s="14">
        <f>Sheet1!A54</f>
        <v>39</v>
      </c>
      <c r="B45" s="14">
        <f>Sheet1!B54/taxss</f>
        <v>1</v>
      </c>
      <c r="C45" s="15">
        <f>Sheet1!C54/kss</f>
        <v>1.002136141619223</v>
      </c>
      <c r="D45" s="15">
        <f>Sheet1!D54/css</f>
        <v>1.001732078643154</v>
      </c>
      <c r="E45" s="15">
        <f>Sheet1!F54/iss</f>
        <v>1.0000847615334818</v>
      </c>
    </row>
    <row r="46" spans="1:5" ht="12.75">
      <c r="A46" s="14">
        <f>Sheet1!A55</f>
        <v>40</v>
      </c>
      <c r="B46" s="14">
        <f>Sheet1!B55/taxss</f>
        <v>1</v>
      </c>
      <c r="C46" s="15">
        <f>Sheet1!C55/kss</f>
        <v>1.0019310036106486</v>
      </c>
      <c r="D46" s="15">
        <f>Sheet1!D55/css</f>
        <v>1.0015718471864807</v>
      </c>
      <c r="E46" s="15">
        <f>Sheet1!F55/iss</f>
        <v>1.0000657835381281</v>
      </c>
    </row>
    <row r="47" spans="1:5" ht="12.75">
      <c r="A47" s="14">
        <f>Sheet1!A56</f>
        <v>41</v>
      </c>
      <c r="B47" s="14">
        <f>Sheet1!B56/taxss</f>
        <v>1</v>
      </c>
      <c r="C47" s="15">
        <f>Sheet1!C56/kss</f>
        <v>1.0017444816033967</v>
      </c>
      <c r="D47" s="15">
        <f>Sheet1!D56/css</f>
        <v>1.0014270040082898</v>
      </c>
      <c r="E47" s="15">
        <f>Sheet1!F56/iss</f>
        <v>1.0000469749784713</v>
      </c>
    </row>
    <row r="48" spans="1:5" ht="12.75">
      <c r="A48" s="14">
        <f>Sheet1!A57</f>
        <v>42</v>
      </c>
      <c r="B48" s="14">
        <f>Sheet1!B57/taxss</f>
        <v>1</v>
      </c>
      <c r="C48" s="15">
        <f>Sheet1!C57/kss</f>
        <v>1.001574730940904</v>
      </c>
      <c r="D48" s="15">
        <f>Sheet1!D57/css</f>
        <v>1.0012961523607196</v>
      </c>
      <c r="E48" s="15">
        <f>Sheet1!F57/iss</f>
        <v>1.000028092976949</v>
      </c>
    </row>
    <row r="49" spans="1:5" ht="12.75">
      <c r="A49" s="14">
        <f>Sheet1!A58</f>
        <v>43</v>
      </c>
      <c r="B49" s="14">
        <f>Sheet1!B58/taxss</f>
        <v>1</v>
      </c>
      <c r="C49" s="15">
        <f>Sheet1!C58/kss</f>
        <v>1.0014200671445086</v>
      </c>
      <c r="D49" s="15">
        <f>Sheet1!D58/css</f>
        <v>1.001178033943562</v>
      </c>
      <c r="E49" s="15">
        <f>Sheet1!F58/iss</f>
        <v>1.0000088839333068</v>
      </c>
    </row>
    <row r="50" spans="1:5" ht="12.75">
      <c r="A50" s="14">
        <f>Sheet1!A59</f>
        <v>44</v>
      </c>
      <c r="B50" s="14">
        <f>Sheet1!B59/taxss</f>
        <v>1</v>
      </c>
      <c r="C50" s="15">
        <f>Sheet1!C59/kss</f>
        <v>1.0012789488233884</v>
      </c>
      <c r="D50" s="15">
        <f>Sheet1!D59/css</f>
        <v>1.0010715168738042</v>
      </c>
      <c r="E50" s="15">
        <f>Sheet1!F59/iss</f>
        <v>0.9999890798628849</v>
      </c>
    </row>
    <row r="51" spans="1:5" ht="12.75">
      <c r="A51" s="14">
        <f>Sheet1!A60</f>
        <v>45</v>
      </c>
      <c r="B51" s="14">
        <f>Sheet1!B60/taxss</f>
        <v>1</v>
      </c>
      <c r="C51" s="15">
        <f>Sheet1!C60/kss</f>
        <v>1.001149961927338</v>
      </c>
      <c r="D51" s="15">
        <f>Sheet1!D60/css</f>
        <v>1.000975584940131</v>
      </c>
      <c r="E51" s="15">
        <f>Sheet1!F60/iss</f>
        <v>0.9999683943790394</v>
      </c>
    </row>
    <row r="52" spans="1:5" ht="12.75">
      <c r="A52" s="14">
        <f>Sheet1!A61</f>
        <v>46</v>
      </c>
      <c r="B52" s="14">
        <f>Sheet1!B61/taxss</f>
        <v>1</v>
      </c>
      <c r="C52" s="15">
        <f>Sheet1!C61/kss</f>
        <v>1.0010318051725082</v>
      </c>
      <c r="D52" s="15">
        <f>Sheet1!D61/css</f>
        <v>1.0008893280411526</v>
      </c>
      <c r="E52" s="15">
        <f>Sheet1!F61/iss</f>
        <v>0.9999465182573021</v>
      </c>
    </row>
    <row r="53" spans="1:5" ht="12.75">
      <c r="A53" s="14">
        <f>Sheet1!A62</f>
        <v>47</v>
      </c>
      <c r="B53" s="14">
        <f>Sheet1!B62/taxss</f>
        <v>1</v>
      </c>
      <c r="C53" s="15">
        <f>Sheet1!C62/kss</f>
        <v>1.0009232764809877</v>
      </c>
      <c r="D53" s="15">
        <f>Sheet1!D62/css</f>
        <v>1.0008119337189685</v>
      </c>
      <c r="E53" s="15">
        <f>Sheet1!F62/iss</f>
        <v>0.9999231145100248</v>
      </c>
    </row>
    <row r="54" spans="1:5" ht="12.75">
      <c r="A54" s="14">
        <f>Sheet1!A63</f>
        <v>48</v>
      </c>
      <c r="B54" s="14">
        <f>Sheet1!B63/taxss</f>
        <v>1</v>
      </c>
      <c r="C54" s="15">
        <f>Sheet1!C63/kss</f>
        <v>1.0008232602838913</v>
      </c>
      <c r="D54" s="15">
        <f>Sheet1!D63/css</f>
        <v>1.0007426797117056</v>
      </c>
      <c r="E54" s="15">
        <f>Sheet1!F63/iss</f>
        <v>0.9998978128902718</v>
      </c>
    </row>
    <row r="55" spans="1:5" ht="12.75">
      <c r="A55" s="14">
        <f>Sheet1!A64</f>
        <v>49</v>
      </c>
      <c r="B55" s="14">
        <f>Sheet1!B64/taxss</f>
        <v>1</v>
      </c>
      <c r="C55" s="15">
        <f>Sheet1!C64/kss</f>
        <v>1.0007307155445293</v>
      </c>
      <c r="D55" s="15">
        <f>Sheet1!D64/css</f>
        <v>1.000680927460028</v>
      </c>
      <c r="E55" s="15">
        <f>Sheet1!F64/iss</f>
        <v>0.9998702037324131</v>
      </c>
    </row>
    <row r="56" spans="1:5" ht="12.75">
      <c r="A56" s="14">
        <f>Sheet1!A65</f>
        <v>50</v>
      </c>
      <c r="B56" s="14">
        <f>Sheet1!B65/taxss</f>
        <v>1</v>
      </c>
      <c r="C56" s="15">
        <f>Sheet1!C65/kss</f>
        <v>1.0006446643633178</v>
      </c>
      <c r="D56" s="15">
        <f>Sheet1!D65/css</f>
        <v>1.0006261165134467</v>
      </c>
      <c r="E56" s="15">
        <f>Sheet1!F65/iss</f>
        <v>0.9998398310239336</v>
      </c>
    </row>
    <row r="57" spans="1:5" ht="12.75">
      <c r="A57" s="14">
        <f>Sheet1!A66</f>
        <v>51</v>
      </c>
      <c r="B57" s="14">
        <f>Sheet1!B66/taxss</f>
        <v>1</v>
      </c>
      <c r="C57" s="15">
        <f>Sheet1!C66/kss</f>
        <v>1.0005641810293793</v>
      </c>
      <c r="D57" s="15">
        <f>Sheet1!D66/css</f>
        <v>1.000577759792708</v>
      </c>
      <c r="E57" s="15">
        <f>Sheet1!F66/iss</f>
        <v>0.999806184588266</v>
      </c>
    </row>
    <row r="58" spans="1:5" ht="12.75">
      <c r="A58" s="14">
        <f>Sheet1!A67</f>
        <v>52</v>
      </c>
      <c r="B58" s="14">
        <f>Sheet1!B67/taxss</f>
        <v>1</v>
      </c>
      <c r="C58" s="15">
        <f>Sheet1!C67/kss</f>
        <v>1.000488381385268</v>
      </c>
      <c r="D58" s="15">
        <f>Sheet1!D67/css</f>
        <v>1.000535439674735</v>
      </c>
      <c r="E58" s="15">
        <f>Sheet1!F67/iss</f>
        <v>0.9997686912415719</v>
      </c>
    </row>
    <row r="59" spans="1:5" ht="12.75">
      <c r="A59" s="14">
        <f>Sheet1!A68</f>
        <v>53</v>
      </c>
      <c r="B59" s="14">
        <f>Sheet1!B68/taxss</f>
        <v>1</v>
      </c>
      <c r="C59" s="15">
        <f>Sheet1!C68/kss</f>
        <v>1.0004164123708983</v>
      </c>
      <c r="D59" s="15">
        <f>Sheet1!D68/css</f>
        <v>1.0004988048767012</v>
      </c>
      <c r="E59" s="15">
        <f>Sheet1!F68/iss</f>
        <v>0.9997267047670967</v>
      </c>
    </row>
    <row r="60" spans="1:5" ht="12.75">
      <c r="A60" s="14">
        <f>Sheet1!A69</f>
        <v>54</v>
      </c>
      <c r="B60" s="14">
        <f>Sheet1!B69/taxss</f>
        <v>1</v>
      </c>
      <c r="C60" s="15">
        <f>Sheet1!C69/kss</f>
        <v>1.0003474416105183</v>
      </c>
      <c r="D60" s="15">
        <f>Sheet1!D69/css</f>
        <v>1.0004675681259334</v>
      </c>
      <c r="E60" s="15">
        <f>Sheet1!F69/iss</f>
        <v>0.9996794945285822</v>
      </c>
    </row>
    <row r="61" spans="1:5" ht="12.75">
      <c r="A61" s="14">
        <f>Sheet1!A70</f>
        <v>55</v>
      </c>
      <c r="B61" s="14">
        <f>Sheet1!B70/taxss</f>
        <v>1</v>
      </c>
      <c r="C61" s="15">
        <f>Sheet1!C70/kss</f>
        <v>1.0002806469023247</v>
      </c>
      <c r="D61" s="15">
        <f>Sheet1!D70/css</f>
        <v>1.000441504612663</v>
      </c>
      <c r="E61" s="15">
        <f>Sheet1!F70/iss</f>
        <v>0.9996262325188308</v>
      </c>
    </row>
    <row r="62" spans="1:5" ht="12.75">
      <c r="A62" s="14">
        <f>Sheet1!A71</f>
        <v>56</v>
      </c>
      <c r="B62" s="14">
        <f>Sheet1!B71/taxss</f>
        <v>1</v>
      </c>
      <c r="C62" s="15">
        <f>Sheet1!C71/kss</f>
        <v>1.0002152054639752</v>
      </c>
      <c r="D62" s="15">
        <f>Sheet1!D71/css</f>
        <v>1.0004204512332915</v>
      </c>
      <c r="E62" s="15">
        <f>Sheet1!F71/iss</f>
        <v>0.9995659786103844</v>
      </c>
    </row>
    <row r="63" spans="1:5" ht="12.75">
      <c r="A63" s="14">
        <f>Sheet1!A72</f>
        <v>57</v>
      </c>
      <c r="B63" s="14">
        <f>Sheet1!B72/taxss</f>
        <v>1</v>
      </c>
      <c r="C63" s="15">
        <f>Sheet1!C72/kss</f>
        <v>1.0001502827786162</v>
      </c>
      <c r="D63" s="15">
        <f>Sheet1!D72/css</f>
        <v>1.0004043066429944</v>
      </c>
      <c r="E63" s="15">
        <f>Sheet1!F72/iss</f>
        <v>0.9994976637418276</v>
      </c>
    </row>
    <row r="64" spans="1:5" ht="12.75">
      <c r="A64" s="14">
        <f>Sheet1!A73</f>
        <v>58</v>
      </c>
      <c r="B64" s="14">
        <f>Sheet1!B73/taxss</f>
        <v>1</v>
      </c>
      <c r="C64" s="15">
        <f>Sheet1!C73/kss</f>
        <v>1.0000850208749372</v>
      </c>
      <c r="D64" s="15">
        <f>Sheet1!D73/css</f>
        <v>1.0003930321483296</v>
      </c>
      <c r="E64" s="15">
        <f>Sheet1!F73/iss</f>
        <v>0.9994200707348216</v>
      </c>
    </row>
    <row r="65" spans="1:5" ht="12.75">
      <c r="A65" s="14">
        <f>Sheet1!A74</f>
        <v>59</v>
      </c>
      <c r="B65" s="14">
        <f>Sheet1!B74/taxss</f>
        <v>1</v>
      </c>
      <c r="C65" s="15">
        <f>Sheet1!C74/kss</f>
        <v>1.0000185258609258</v>
      </c>
      <c r="D65" s="15">
        <f>Sheet1!D74/css</f>
        <v>1.0003866534832508</v>
      </c>
      <c r="E65" s="15">
        <f>Sheet1!F74/iss</f>
        <v>0.9993318123928352</v>
      </c>
    </row>
    <row r="66" spans="1:5" ht="12.75">
      <c r="A66" s="14">
        <f>Sheet1!A75</f>
        <v>60</v>
      </c>
      <c r="B66" s="14">
        <f>Sheet1!B75/taxss</f>
        <v>1</v>
      </c>
      <c r="C66" s="15">
        <f>Sheet1!C75/kss</f>
        <v>0.9999498545141168</v>
      </c>
      <c r="D66" s="15">
        <f>Sheet1!D75/css</f>
        <v>1.0003852635257624</v>
      </c>
      <c r="E66" s="15">
        <f>Sheet1!F75/iss</f>
        <v>0.9992313064818155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 Wilcoxen</dc:creator>
  <cp:keywords/>
  <dc:description/>
  <cp:lastModifiedBy>Peter J Wilcoxen</cp:lastModifiedBy>
  <cp:lastPrinted>2005-03-23T17:42:04Z</cp:lastPrinted>
  <dcterms:created xsi:type="dcterms:W3CDTF">2003-12-03T13:42:38Z</dcterms:created>
  <dcterms:modified xsi:type="dcterms:W3CDTF">2005-03-23T17:42:35Z</dcterms:modified>
  <cp:category/>
  <cp:version/>
  <cp:contentType/>
  <cp:contentStatus/>
</cp:coreProperties>
</file>